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sbrescia\Desktop\"/>
    </mc:Choice>
  </mc:AlternateContent>
  <bookViews>
    <workbookView xWindow="0" yWindow="0" windowWidth="21840" windowHeight="12300"/>
  </bookViews>
  <sheets>
    <sheet name="a b c " sheetId="1" r:id="rId1"/>
  </sheets>
  <definedNames>
    <definedName name="_xlnm._FilterDatabase" localSheetId="0" hidden="1">'a b c '!$A$3:$G$102</definedName>
  </definedNames>
  <calcPr calcId="191029"/>
</workbook>
</file>

<file path=xl/calcChain.xml><?xml version="1.0" encoding="utf-8"?>
<calcChain xmlns="http://schemas.openxmlformats.org/spreadsheetml/2006/main">
  <c r="D21" i="1" l="1"/>
  <c r="G21" i="1"/>
  <c r="G87" i="1"/>
  <c r="D87" i="1"/>
  <c r="G85" i="1" l="1"/>
  <c r="G72" i="1" l="1"/>
  <c r="D72" i="1"/>
  <c r="G98" i="1"/>
  <c r="G92" i="1"/>
  <c r="G60" i="1"/>
  <c r="G4" i="1"/>
  <c r="G99" i="1" l="1"/>
  <c r="G5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1" i="1"/>
  <c r="G62" i="1"/>
  <c r="G63" i="1"/>
  <c r="G64" i="1"/>
  <c r="G65" i="1"/>
  <c r="G66" i="1"/>
  <c r="G67" i="1"/>
  <c r="G68" i="1"/>
  <c r="G69" i="1"/>
  <c r="G70" i="1"/>
  <c r="G71" i="1"/>
  <c r="G73" i="1"/>
  <c r="G74" i="1"/>
  <c r="G75" i="1"/>
  <c r="G76" i="1"/>
  <c r="G77" i="1"/>
  <c r="G78" i="1"/>
  <c r="G79" i="1"/>
  <c r="G80" i="1"/>
  <c r="G81" i="1"/>
  <c r="G82" i="1"/>
  <c r="G83" i="1"/>
  <c r="G84" i="1"/>
  <c r="G86" i="1"/>
  <c r="G88" i="1"/>
  <c r="G89" i="1"/>
  <c r="G90" i="1"/>
  <c r="G91" i="1"/>
  <c r="G93" i="1"/>
  <c r="G94" i="1"/>
  <c r="G95" i="1"/>
  <c r="G96" i="1"/>
  <c r="G97" i="1"/>
  <c r="G100" i="1"/>
  <c r="G101" i="1"/>
  <c r="G102" i="1"/>
  <c r="D101" i="1" l="1"/>
  <c r="D97" i="1"/>
  <c r="D91" i="1"/>
  <c r="D77" i="1"/>
  <c r="D76" i="1"/>
  <c r="D46" i="1"/>
  <c r="D10" i="1"/>
  <c r="D5" i="1"/>
  <c r="D75" i="1"/>
  <c r="D19" i="1"/>
  <c r="D80" i="1"/>
  <c r="D58" i="1"/>
  <c r="D88" i="1"/>
  <c r="D34" i="1"/>
  <c r="D24" i="1"/>
  <c r="D48" i="1"/>
  <c r="D45" i="1"/>
  <c r="D32" i="1"/>
  <c r="D81" i="1"/>
  <c r="D56" i="1"/>
  <c r="D35" i="1"/>
  <c r="D90" i="1"/>
  <c r="D37" i="1"/>
  <c r="D43" i="1"/>
  <c r="D57" i="1"/>
  <c r="D78" i="1"/>
  <c r="D54" i="1"/>
  <c r="D82" i="1"/>
  <c r="D55" i="1"/>
  <c r="D71" i="1"/>
  <c r="D38" i="1"/>
  <c r="D20" i="1"/>
  <c r="D44" i="1"/>
  <c r="D15" i="1"/>
  <c r="D92" i="1"/>
  <c r="D39" i="1"/>
  <c r="D74" i="1"/>
  <c r="D98" i="1"/>
  <c r="D49" i="1"/>
  <c r="D16" i="1"/>
  <c r="D62" i="1"/>
  <c r="D26" i="1"/>
  <c r="D89" i="1"/>
  <c r="D68" i="1"/>
  <c r="D59" i="1"/>
  <c r="D6" i="1"/>
  <c r="D7" i="1"/>
  <c r="D14" i="1"/>
  <c r="D65" i="1"/>
  <c r="D86" i="1"/>
  <c r="D67" i="1"/>
  <c r="D100" i="1"/>
  <c r="D69" i="1"/>
  <c r="D8" i="1"/>
  <c r="D31" i="1"/>
  <c r="D53" i="1"/>
  <c r="D42" i="1"/>
  <c r="D52" i="1"/>
  <c r="D28" i="1"/>
  <c r="D29" i="1"/>
  <c r="D33" i="1"/>
  <c r="D63" i="1"/>
  <c r="D79" i="1"/>
  <c r="D66" i="1"/>
  <c r="D47" i="1"/>
  <c r="D30" i="1"/>
  <c r="D17" i="1"/>
  <c r="D95" i="1"/>
  <c r="D73" i="1"/>
  <c r="D12" i="1"/>
  <c r="D11" i="1"/>
  <c r="D93" i="1"/>
  <c r="D83" i="1"/>
  <c r="D40" i="1"/>
  <c r="D64" i="1"/>
  <c r="D23" i="1"/>
  <c r="D27" i="1"/>
  <c r="D61" i="1"/>
  <c r="D41" i="1"/>
  <c r="D99" i="1"/>
  <c r="D60" i="1"/>
  <c r="D84" i="1"/>
  <c r="D102" i="1"/>
  <c r="D36" i="1"/>
  <c r="D18" i="1"/>
  <c r="D25" i="1"/>
  <c r="D13" i="1"/>
  <c r="D85" i="1"/>
  <c r="D94" i="1"/>
  <c r="D9" i="1"/>
  <c r="D50" i="1"/>
  <c r="D51" i="1"/>
  <c r="D96" i="1"/>
  <c r="D22" i="1"/>
  <c r="D70" i="1"/>
</calcChain>
</file>

<file path=xl/sharedStrings.xml><?xml version="1.0" encoding="utf-8"?>
<sst xmlns="http://schemas.openxmlformats.org/spreadsheetml/2006/main" count="208" uniqueCount="205">
  <si>
    <t>Testata</t>
  </si>
  <si>
    <t>ADISTA</t>
  </si>
  <si>
    <t>COOPERATIVA ADISTA SOC. COOP.</t>
  </si>
  <si>
    <t>ROMA</t>
  </si>
  <si>
    <t>LITTERAE COMMUNIONIS TRACCE</t>
  </si>
  <si>
    <t>EDITRICE NUOVO MONDO SRL</t>
  </si>
  <si>
    <t>FAMIGLIA CRISTIANA</t>
  </si>
  <si>
    <t>PERIODICI SAN PAOLO SRL</t>
  </si>
  <si>
    <t>METROPOLIS</t>
  </si>
  <si>
    <t>CITYPRESS SOCIETA' COOPERATIVA</t>
  </si>
  <si>
    <t>LA VITA DEL POPOLO</t>
  </si>
  <si>
    <t>LA VITA DEL POPOLO SRL</t>
  </si>
  <si>
    <t>ROCK HARD ITALIA</t>
  </si>
  <si>
    <t>EDIZIONI BMS SOC. COOP.</t>
  </si>
  <si>
    <t>IL NUOVO DIARIO MESSAGGERO</t>
  </si>
  <si>
    <t>EDITRICE IL NUOVO DIARIO MESSAGGERO SRL</t>
  </si>
  <si>
    <t>IL BIELLESE</t>
  </si>
  <si>
    <t>EDITRICE IL BIELLESE Srl</t>
  </si>
  <si>
    <t>LA CIVILTA CATTOLICA</t>
  </si>
  <si>
    <t>COLLEGIO DEGLI SCRITTORI DELLA CIVILTA CATTOLICA DELLA COMPAGNIA DI GESU</t>
  </si>
  <si>
    <t>ITALIA OGGI EDITORI ERINNE SRL</t>
  </si>
  <si>
    <t xml:space="preserve">IL MOMENTO </t>
  </si>
  <si>
    <t>CHIESA CATTEDRALE DI FORLI'</t>
  </si>
  <si>
    <t>MOTOCROSS</t>
  </si>
  <si>
    <t>EDITRICE DIAMANTE SOC.COOP.GIORNALISTICA</t>
  </si>
  <si>
    <t>LA VITA CASALESE</t>
  </si>
  <si>
    <t>FONDAZIONE SANT'EVASIO</t>
  </si>
  <si>
    <t>IL NUOVO GIORNALE</t>
  </si>
  <si>
    <t>DIOCESI DI PIACENZA BOBBIO</t>
  </si>
  <si>
    <t>SABATO SERA</t>
  </si>
  <si>
    <t>CORSO BACCHILEGA COOP. DI GIORNALISTI</t>
  </si>
  <si>
    <t>IL PONTE</t>
  </si>
  <si>
    <t>CONFRATERNITA MARIA S.S. AUSILIATRICE IN SANTA CROCE DI RIMINI</t>
  </si>
  <si>
    <t>IL SETTIMANALE DELLA DIOCESI DI COMO</t>
  </si>
  <si>
    <t>EDITRICE DE IL SETTIMANALE DELLA DIOCESI DI COMO SOC. COOP.</t>
  </si>
  <si>
    <t>LA VITA CATTOLICA</t>
  </si>
  <si>
    <t>EDITRICE LA VITA CATTOLICA S.r.l.</t>
  </si>
  <si>
    <t>LUNA NUOVA</t>
  </si>
  <si>
    <t>EDITRICE LUNA NUOVA Soc. Coop</t>
  </si>
  <si>
    <t>LA PROVINCIA</t>
  </si>
  <si>
    <t>EDITORIALE LA PROVINCIA SOC. COOP.</t>
  </si>
  <si>
    <t>NUOVA SCINTILLA</t>
  </si>
  <si>
    <t>DIOCESI DI CHIOGGIA</t>
  </si>
  <si>
    <t>LA VALSUSA</t>
  </si>
  <si>
    <t>STAMPA DIOCESANA SEGUSINA Srl</t>
  </si>
  <si>
    <t>L'ECO DEL CHISONE</t>
  </si>
  <si>
    <t>COOPERATIVA CULTURA E COMUNICAZIONI SOCIALI</t>
  </si>
  <si>
    <t>IL POPOLO</t>
  </si>
  <si>
    <t>FONDAZIONE MONSIGNOR IGINO BANDI</t>
  </si>
  <si>
    <t>GAZZETTA D’ASTI</t>
  </si>
  <si>
    <t>GAZZETTA D'ASTI SRL</t>
  </si>
  <si>
    <t>IL TIRACCIO Voce ai giovani</t>
  </si>
  <si>
    <t>GESC Soc. Coop.</t>
  </si>
  <si>
    <t>CORRIERE ROMAGNA</t>
  </si>
  <si>
    <t>COOPERATIVA EDITORIALE GIORNALI ASSOCIATI COOP. SPA</t>
  </si>
  <si>
    <t>SETTESEREQUI</t>
  </si>
  <si>
    <t>MEDIA ROMAGNA Soc. Coop.</t>
  </si>
  <si>
    <t>OPERA ODORICO DA PORDENONE</t>
  </si>
  <si>
    <t>L'INFORMATORE</t>
  </si>
  <si>
    <t>SDN STAMPA DIOCESANA NOVARESE</t>
  </si>
  <si>
    <t>VITA NUOVA</t>
  </si>
  <si>
    <t>VITA NUOVA SRL</t>
  </si>
  <si>
    <t>LA DIFESA  DEL POPOLO</t>
  </si>
  <si>
    <t>LA DIFESA S.R.L.</t>
  </si>
  <si>
    <t>CRONACAQUI.IT</t>
  </si>
  <si>
    <t>EDITORIALE ARGO  SRL</t>
  </si>
  <si>
    <t>LA VOCE DEL CANAVESE</t>
  </si>
  <si>
    <t>LA VOCE Soc. Coop.</t>
  </si>
  <si>
    <t>IL CITTADINO Settimanale cattolico di Genova</t>
  </si>
  <si>
    <t>GRAFICA BUONA STAMPA Srl</t>
  </si>
  <si>
    <t>NUOVO GIORNALE ROMA SOC.COOP. A R.L.</t>
  </si>
  <si>
    <t>L'ANCORA</t>
  </si>
  <si>
    <t>L'ANCORA società cooperativa</t>
  </si>
  <si>
    <t>LA VOCE</t>
  </si>
  <si>
    <t>CHIESA DI SAN SEVERO A PORTA SOLE</t>
  </si>
  <si>
    <t>AVVENIRE</t>
  </si>
  <si>
    <t>AVVENIRE NUOVA ED.LE ITALIANA SPA</t>
  </si>
  <si>
    <t>BERGAMO &amp; SPORT</t>
  </si>
  <si>
    <t>BERGAMO  &amp; SPORT SOC.COOP.</t>
  </si>
  <si>
    <t>CORRIERE DI SALUZZO</t>
  </si>
  <si>
    <t xml:space="preserve"> CDS EDITORIALE S.R.L.</t>
  </si>
  <si>
    <t>LA VOCE E IL TEMPO</t>
  </si>
  <si>
    <t>PRELUM S.r.l.</t>
  </si>
  <si>
    <t>RID RIVISTA ITALIANA DIFESA</t>
  </si>
  <si>
    <t>GIORNALISTICA RIVIERA S. C.</t>
  </si>
  <si>
    <t>L'AMICO DEL POPOLO</t>
  </si>
  <si>
    <t>L'AMICO DEL POPOLO SRL</t>
  </si>
  <si>
    <t>VOCE ISONTINA</t>
  </si>
  <si>
    <t>ARCIDIOCESI DI GORIZIA</t>
  </si>
  <si>
    <t>L'AZIONE</t>
  </si>
  <si>
    <t>DIAKONIA ECCLESIALE</t>
  </si>
  <si>
    <t>BUONASERA</t>
  </si>
  <si>
    <t>SPARTA SOCIETA' COOPERATIVA</t>
  </si>
  <si>
    <t>IL MERCOLEDI</t>
  </si>
  <si>
    <t xml:space="preserve">EDITRICE IL MERCOLEDI' SOC.COOP. GIORNALISTICA </t>
  </si>
  <si>
    <t>LA NUOVA ECOLOGIA</t>
  </si>
  <si>
    <t>EDITORIALE LA NUOVA ECOLOGIA SOC. COOP.</t>
  </si>
  <si>
    <t>IL SANNIO QUOTIDIANO</t>
  </si>
  <si>
    <t>IL GUERRIERO Soc. Coop.</t>
  </si>
  <si>
    <t>LA LIBERTA'</t>
  </si>
  <si>
    <t>SEMINARIO VESCOVILE DI GUASTALLA</t>
  </si>
  <si>
    <t>IL CROTONESE</t>
  </si>
  <si>
    <t>STAMPA LIBERA Soc. Coop.</t>
  </si>
  <si>
    <t>IL FOGLIO QUOTIDIANO</t>
  </si>
  <si>
    <t>IL FOGLIO QUOTIDIANO Soc. Coop.</t>
  </si>
  <si>
    <t>IL NUOVO AMICO</t>
  </si>
  <si>
    <t>COMUNICARE SOC. COOP.</t>
  </si>
  <si>
    <t>LA VOCE DEL POPOLO</t>
  </si>
  <si>
    <t>FONDAZIONE OPERA DIOCESANA S. FRANCESCO DI SALES</t>
  </si>
  <si>
    <t>L'UNIONE MONREGALESE</t>
  </si>
  <si>
    <t>MONREGALESE COO. ED.CE SRL</t>
  </si>
  <si>
    <t>LA VOCE NUOVA</t>
  </si>
  <si>
    <t>EDITORIALE LA VOCE Soc. Coop.</t>
  </si>
  <si>
    <t>L’APPENNINO CAMERTE</t>
  </si>
  <si>
    <t>ORAC Srl</t>
  </si>
  <si>
    <t>IL MANIFESTO QUOTIDIANO COMUNISTA</t>
  </si>
  <si>
    <t>IL NUOVO MANIFESTO SOC. COOP. EDITRICE</t>
  </si>
  <si>
    <t>CRONACHE DI</t>
  </si>
  <si>
    <t>LIBRA EDITRICE Soc. Coop.</t>
  </si>
  <si>
    <t>TOSCANA OGGI</t>
  </si>
  <si>
    <t>TOSCANA OGGI SOC. COOP.</t>
  </si>
  <si>
    <t>L'INCHIESTA</t>
  </si>
  <si>
    <t>COOPERATIVA EDITORIALE L'INCHIESTA</t>
  </si>
  <si>
    <t>CORRIERE DI CHIERI</t>
  </si>
  <si>
    <t>PUBLICHIERI SRL</t>
  </si>
  <si>
    <t>CORRIERE CESENATE</t>
  </si>
  <si>
    <t>Associazione Diocesana CORRIERE CESENATE</t>
  </si>
  <si>
    <t>SPRINT E SPORT</t>
  </si>
  <si>
    <t>LETTERA 22 SOC. COOP. A R.L.</t>
  </si>
  <si>
    <t>OPINIONI NUOVE LIBERO QUOTIDIANO</t>
  </si>
  <si>
    <t>EDITORIALE LIBERO S.r.l.</t>
  </si>
  <si>
    <t>IL QUOTIDIANO DEL SUD</t>
  </si>
  <si>
    <t>EDIZIONI PROPOSTA SUD Srl</t>
  </si>
  <si>
    <t>LA VOCE DI MANTOVA</t>
  </si>
  <si>
    <t>VIDIEMME SOC. COOP.</t>
  </si>
  <si>
    <t>GENTE VENETA</t>
  </si>
  <si>
    <t>C.I.D. CENTRO INFORMAZIONI E DOC. PATRIARCATO DI VENEZIA SRL</t>
  </si>
  <si>
    <t>IL CORRIERE APUANO</t>
  </si>
  <si>
    <t>ENTE PER LE OPERE DI RELIGIONE E DI CULTO DELLA DIOCESI DI PONTREMOLI</t>
  </si>
  <si>
    <t>LA VOCE DEI BERICI</t>
  </si>
  <si>
    <t>NUOVA VOCE SRL UNIPERSONALE</t>
  </si>
  <si>
    <t xml:space="preserve">IL RISVEGLIO POPOLARE </t>
  </si>
  <si>
    <t xml:space="preserve">RISVEGLIO EDITORE S.R.L. </t>
  </si>
  <si>
    <t>VITA TRENTINA</t>
  </si>
  <si>
    <t>VITA TRENTINA EDITRICE SOC. COOP.</t>
  </si>
  <si>
    <t>IMPEGNO SOCIALE SOC. COOP.</t>
  </si>
  <si>
    <t>ORE 12</t>
  </si>
  <si>
    <t>CENTRO STAMPA REGIONALE Soc. Coop.</t>
  </si>
  <si>
    <t>ZAI.NET LAB</t>
  </si>
  <si>
    <t>MANDRAGOLA EDITRICE SOC. COOP. DI GIORNALISTI</t>
  </si>
  <si>
    <t>IL NUOVO TORRAZZO</t>
  </si>
  <si>
    <t>ANTENNA 5 SRL</t>
  </si>
  <si>
    <t>EDITORIALE OGGI</t>
  </si>
  <si>
    <t>GIORNALISTI INDIPENDENTI SOC. COOP. EDITRICE</t>
  </si>
  <si>
    <t>IL CITTADINO</t>
  </si>
  <si>
    <t>EDITORIALE LAUDENSE SRL</t>
  </si>
  <si>
    <t>CORRIERE DI COMO</t>
  </si>
  <si>
    <t>EDITORIALE SRL in liquidazione</t>
  </si>
  <si>
    <t>QUOTIDIANO DI SICILIA</t>
  </si>
  <si>
    <t>EDISERVICE S.R.L.</t>
  </si>
  <si>
    <t>SUONO</t>
  </si>
  <si>
    <t>COOP. GIORNALISTICA MONDO NUOVO A R.L.</t>
  </si>
  <si>
    <t>CITTA' NUOVA</t>
  </si>
  <si>
    <t>PIA ASSOCIAZIONE MASCHILE "OPERA DI MARIA"</t>
  </si>
  <si>
    <t>LA FEDELTA'</t>
  </si>
  <si>
    <t>LA FEDELTA' SRL IMPRESA SOCIALE E.T.S.</t>
  </si>
  <si>
    <t>LA GUIDA</t>
  </si>
  <si>
    <t>LGEDITORIALE SRL SOC.UNIPERSONALE</t>
  </si>
  <si>
    <t>VERONA FEDELE settimanale cattolico d'informazione</t>
  </si>
  <si>
    <t>VERONA FEDELE SRL</t>
  </si>
  <si>
    <t>GAZZETTA REGIONALE</t>
  </si>
  <si>
    <t>PENNA A SFERA EDIZIONI SOC. COOP.</t>
  </si>
  <si>
    <t>FONDAZIONE DINA ORSI</t>
  </si>
  <si>
    <t>HELPSOS SOC. COOP.</t>
  </si>
  <si>
    <t>GIORNALISTI &amp; POLIGRAFICI ASSOCIATI SOC. COOP.</t>
  </si>
  <si>
    <t>SECOLO D’ITALIA S.R.L.</t>
  </si>
  <si>
    <t>AMICI DELL'OPINIONE SOC. COOP.</t>
  </si>
  <si>
    <t>MEDINA SOC. COOP. GIORNALISTICA A R.L.</t>
  </si>
  <si>
    <t>CONQUISTE DEL LAVORO Srl</t>
  </si>
  <si>
    <t>VIDEOINFORMAZIONI SOC. COOP.</t>
  </si>
  <si>
    <t>N.</t>
  </si>
  <si>
    <t>Impresa</t>
  </si>
  <si>
    <t>C.F. o P. IVA</t>
  </si>
  <si>
    <t xml:space="preserve">Rata di anticipo </t>
  </si>
  <si>
    <t>AREA AGENZIA SOC.COOP. P.A.</t>
  </si>
  <si>
    <t>04655341008</t>
  </si>
  <si>
    <t>A.R.E.A.
(D.L. 63/2012, Art. 5)</t>
  </si>
  <si>
    <t>CONTRIBUTI DIRETTI ALLE IMPRESE EDITRICI PER L'ANNO 2019
(Decreto legislativo 15 maggio 2017, n. 70)
Ufficio per il sostegno all'editoria - Servizio per il sostegno diretto alla stampa</t>
  </si>
  <si>
    <r>
      <t xml:space="preserve">Responsabile del procedimento amministrativo: </t>
    </r>
    <r>
      <rPr>
        <b/>
        <sz val="9"/>
        <rFont val="Verdana"/>
        <family val="2"/>
      </rPr>
      <t xml:space="preserve">DOTT.SSA STEFANIA PALAMARA
</t>
    </r>
    <r>
      <rPr>
        <i/>
        <sz val="9"/>
        <rFont val="Verdana"/>
        <family val="2"/>
      </rPr>
      <t xml:space="preserve">(Termine di conclusione del procedimento: 28 febbraio 2021)                       </t>
    </r>
  </si>
  <si>
    <r>
      <t xml:space="preserve">CONQUISTE DEL LAVORO
</t>
    </r>
    <r>
      <rPr>
        <b/>
        <i/>
        <sz val="8"/>
        <rFont val="Verdana"/>
        <family val="2"/>
      </rPr>
      <t>(in formato esclusivamente digitale)</t>
    </r>
  </si>
  <si>
    <r>
      <t xml:space="preserve">LO SPECIALE
</t>
    </r>
    <r>
      <rPr>
        <b/>
        <i/>
        <sz val="8"/>
        <rFont val="Verdana"/>
        <family val="2"/>
      </rPr>
      <t>(in formato esclusivamente digiatale)</t>
    </r>
  </si>
  <si>
    <r>
      <t xml:space="preserve">L'OPINIONE DELLE LIBERTA' 
</t>
    </r>
    <r>
      <rPr>
        <b/>
        <i/>
        <sz val="8"/>
        <rFont val="Verdana"/>
        <family val="2"/>
      </rPr>
      <t>(in formato esclusivamente digitale)</t>
    </r>
  </si>
  <si>
    <r>
      <t xml:space="preserve">SECOLO D’ITALIA </t>
    </r>
    <r>
      <rPr>
        <b/>
        <i/>
        <sz val="8"/>
        <rFont val="Verdana"/>
        <family val="2"/>
      </rPr>
      <t>(in formato esclusivamente digitale)</t>
    </r>
  </si>
  <si>
    <r>
      <t xml:space="preserve">ITALIA SERA
</t>
    </r>
    <r>
      <rPr>
        <b/>
        <i/>
        <sz val="8"/>
        <rFont val="Verdana"/>
        <family val="2"/>
      </rPr>
      <t>(in formato esclusivamente digitale)</t>
    </r>
  </si>
  <si>
    <r>
      <t>VIDEOINFORMAZIONI
(</t>
    </r>
    <r>
      <rPr>
        <b/>
        <i/>
        <sz val="8"/>
        <rFont val="Verdana"/>
        <family val="2"/>
      </rPr>
      <t>in formato esclusivamente digitale</t>
    </r>
    <r>
      <rPr>
        <b/>
        <sz val="8"/>
        <rFont val="Verdana"/>
        <family val="2"/>
      </rPr>
      <t>)</t>
    </r>
  </si>
  <si>
    <r>
      <t xml:space="preserve">WWW.LOSTRILLONE.TV
</t>
    </r>
    <r>
      <rPr>
        <b/>
        <i/>
        <sz val="8"/>
        <rFont val="Verdana"/>
        <family val="2"/>
      </rPr>
      <t>(in formato esclusivamente digitale)</t>
    </r>
  </si>
  <si>
    <t xml:space="preserve">
ITALIA OGGI</t>
  </si>
  <si>
    <t>L'ECO DI SAN GABRIELE</t>
  </si>
  <si>
    <t>EDITORIALE ECO SRL</t>
  </si>
  <si>
    <t>RIFORMA - L’ECO DELLE VALLI VALDESI</t>
  </si>
  <si>
    <t>EDIZIONI PROTESTANTI SRL</t>
  </si>
  <si>
    <t>GAZZETTA DI FOLIGNO</t>
  </si>
  <si>
    <t xml:space="preserve">FONDAZIONE SAN DOMENICO DA FOLIGNO </t>
  </si>
  <si>
    <t>Saldo/
Rata unica</t>
  </si>
  <si>
    <t>Contributo erogato
(al lordo delle ritenute)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</si>
</sst>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&quot;€&quot;\ #,##0.00"/>
    <numFmt numFmtId="165" formatCode="#,##0.00\ &quot;€&quot;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9"/>
      <name val="Verdana"/>
      <family val="2"/>
    </font>
    <font>
      <sz val="9"/>
      <name val="Verdana"/>
      <family val="2"/>
    </font>
    <font>
      <i/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0"/>
      <name val="Arial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i/>
      <sz val="8"/>
      <name val="Verdana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lightGray">
        <bgColor auto="1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24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22" fillId="33" borderId="10" xfId="43" applyFont="1" applyFill="1" applyBorder="1" applyAlignment="1">
      <alignment horizontal="center" vertical="center" wrapText="1"/>
    </xf>
    <xf numFmtId="0" fontId="22" fillId="33" borderId="10" xfId="43" applyFont="1" applyFill="1" applyBorder="1" applyAlignment="1">
      <alignment vertical="center" wrapText="1"/>
    </xf>
    <xf numFmtId="0" fontId="23" fillId="0" borderId="11" xfId="42" applyFont="1" applyFill="1" applyBorder="1" applyAlignment="1" applyProtection="1">
      <alignment vertical="center" wrapText="1"/>
      <protection hidden="1"/>
    </xf>
    <xf numFmtId="1" fontId="23" fillId="0" borderId="11" xfId="42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/>
    </xf>
    <xf numFmtId="0" fontId="25" fillId="0" borderId="0" xfId="0" applyFont="1" applyAlignment="1">
      <alignment wrapText="1"/>
    </xf>
    <xf numFmtId="164" fontId="23" fillId="34" borderId="11" xfId="44" applyNumberFormat="1" applyFont="1" applyFill="1" applyBorder="1" applyAlignment="1" applyProtection="1">
      <alignment horizontal="center" vertical="center"/>
      <protection locked="0"/>
    </xf>
    <xf numFmtId="0" fontId="22" fillId="0" borderId="11" xfId="42" applyFont="1" applyFill="1" applyBorder="1" applyAlignment="1" applyProtection="1">
      <alignment vertical="center" wrapText="1"/>
      <protection hidden="1"/>
    </xf>
    <xf numFmtId="43" fontId="22" fillId="33" borderId="10" xfId="45" applyFont="1" applyFill="1" applyBorder="1" applyAlignment="1">
      <alignment horizontal="center" vertical="center" wrapText="1"/>
    </xf>
    <xf numFmtId="43" fontId="0" fillId="0" borderId="0" xfId="45" applyFont="1"/>
    <xf numFmtId="0" fontId="16" fillId="0" borderId="0" xfId="0" applyFont="1"/>
    <xf numFmtId="164" fontId="0" fillId="0" borderId="0" xfId="0" applyNumberFormat="1"/>
    <xf numFmtId="165" fontId="0" fillId="0" borderId="0" xfId="0" applyNumberFormat="1"/>
    <xf numFmtId="165" fontId="0" fillId="0" borderId="0" xfId="45" applyNumberFormat="1" applyFont="1"/>
    <xf numFmtId="4" fontId="25" fillId="0" borderId="0" xfId="0" applyNumberFormat="1" applyFont="1" applyAlignment="1">
      <alignment wrapText="1"/>
    </xf>
    <xf numFmtId="165" fontId="25" fillId="0" borderId="0" xfId="0" applyNumberFormat="1" applyFont="1" applyAlignment="1">
      <alignment wrapText="1"/>
    </xf>
    <xf numFmtId="164" fontId="16" fillId="0" borderId="0" xfId="0" applyNumberFormat="1" applyFont="1"/>
    <xf numFmtId="164" fontId="23" fillId="0" borderId="11" xfId="44" applyNumberFormat="1" applyFont="1" applyFill="1" applyBorder="1" applyAlignment="1" applyProtection="1">
      <alignment horizontal="center" vertical="center" wrapText="1"/>
      <protection locked="0"/>
    </xf>
    <xf numFmtId="0" fontId="26" fillId="0" borderId="11" xfId="0" applyFont="1" applyFill="1" applyBorder="1" applyAlignment="1">
      <alignment horizontal="left" vertical="center" wrapText="1"/>
    </xf>
    <xf numFmtId="0" fontId="25" fillId="0" borderId="0" xfId="0" applyFont="1" applyFill="1" applyAlignment="1">
      <alignment horizontal="center" vertical="center" wrapText="1"/>
    </xf>
    <xf numFmtId="164" fontId="25" fillId="0" borderId="11" xfId="0" applyNumberFormat="1" applyFont="1" applyFill="1" applyBorder="1" applyAlignment="1">
      <alignment vertical="center" wrapText="1"/>
    </xf>
    <xf numFmtId="0" fontId="26" fillId="0" borderId="11" xfId="0" applyFont="1" applyFill="1" applyBorder="1" applyAlignment="1">
      <alignment vertical="center" wrapText="1"/>
    </xf>
    <xf numFmtId="0" fontId="25" fillId="0" borderId="11" xfId="0" applyFont="1" applyFill="1" applyBorder="1" applyAlignment="1">
      <alignment vertical="center" wrapText="1"/>
    </xf>
    <xf numFmtId="164" fontId="25" fillId="0" borderId="11" xfId="45" applyNumberFormat="1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19" fillId="0" borderId="0" xfId="42" applyFont="1" applyFill="1" applyBorder="1" applyAlignment="1">
      <alignment horizontal="center" vertical="center" wrapText="1"/>
    </xf>
    <xf numFmtId="0" fontId="20" fillId="0" borderId="0" xfId="42" applyFont="1" applyFill="1" applyBorder="1" applyAlignment="1">
      <alignment horizontal="center" vertical="center" wrapText="1"/>
    </xf>
  </cellXfs>
  <cellStyles count="46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Migliaia" xfId="45" builtinId="3"/>
    <cellStyle name="Neutrale" xfId="8" builtinId="28" customBuiltin="1"/>
    <cellStyle name="Normale" xfId="0" builtinId="0"/>
    <cellStyle name="Normale 2" xfId="44"/>
    <cellStyle name="Normale 2 2" xfId="42"/>
    <cellStyle name="Normale 3" xfId="43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0"/>
  <sheetViews>
    <sheetView tabSelected="1" zoomScaleNormal="100" workbookViewId="0">
      <selection sqref="A1:G1"/>
    </sheetView>
  </sheetViews>
  <sheetFormatPr defaultRowHeight="15" x14ac:dyDescent="0.25"/>
  <cols>
    <col min="1" max="1" width="4.140625" style="5" bestFit="1" customWidth="1"/>
    <col min="2" max="2" width="24.140625" customWidth="1"/>
    <col min="3" max="3" width="23.85546875" customWidth="1"/>
    <col min="4" max="4" width="12" bestFit="1" customWidth="1"/>
    <col min="5" max="5" width="14.140625" customWidth="1"/>
    <col min="6" max="6" width="15.28515625" customWidth="1"/>
    <col min="7" max="7" width="17.140625" style="10" customWidth="1"/>
    <col min="9" max="9" width="11.7109375" bestFit="1" customWidth="1"/>
  </cols>
  <sheetData>
    <row r="1" spans="1:7" ht="65.25" customHeight="1" x14ac:dyDescent="0.25">
      <c r="A1" s="26" t="s">
        <v>187</v>
      </c>
      <c r="B1" s="26"/>
      <c r="C1" s="26"/>
      <c r="D1" s="26"/>
      <c r="E1" s="26"/>
      <c r="F1" s="26"/>
      <c r="G1" s="26"/>
    </row>
    <row r="2" spans="1:7" ht="54" customHeight="1" x14ac:dyDescent="0.25">
      <c r="A2" s="27" t="s">
        <v>188</v>
      </c>
      <c r="B2" s="27"/>
      <c r="C2" s="27"/>
      <c r="D2" s="27"/>
      <c r="E2" s="27"/>
      <c r="F2" s="27"/>
      <c r="G2" s="27"/>
    </row>
    <row r="3" spans="1:7" ht="42" x14ac:dyDescent="0.25">
      <c r="A3" s="1" t="s">
        <v>180</v>
      </c>
      <c r="B3" s="1" t="s">
        <v>0</v>
      </c>
      <c r="C3" s="1" t="s">
        <v>181</v>
      </c>
      <c r="D3" s="2" t="s">
        <v>182</v>
      </c>
      <c r="E3" s="1" t="s">
        <v>183</v>
      </c>
      <c r="F3" s="1" t="s">
        <v>203</v>
      </c>
      <c r="G3" s="9" t="s">
        <v>204</v>
      </c>
    </row>
    <row r="4" spans="1:7" s="6" customFormat="1" ht="38.25" customHeight="1" x14ac:dyDescent="0.15">
      <c r="A4" s="20">
        <v>1</v>
      </c>
      <c r="B4" s="8" t="s">
        <v>186</v>
      </c>
      <c r="C4" s="3" t="s">
        <v>184</v>
      </c>
      <c r="D4" s="4" t="s">
        <v>185</v>
      </c>
      <c r="E4" s="21">
        <v>221325.82</v>
      </c>
      <c r="F4" s="21">
        <v>304989.46999999997</v>
      </c>
      <c r="G4" s="21">
        <f>+E4+F4</f>
        <v>526315.29</v>
      </c>
    </row>
    <row r="5" spans="1:7" s="6" customFormat="1" ht="38.25" customHeight="1" x14ac:dyDescent="0.15">
      <c r="A5" s="20">
        <v>2</v>
      </c>
      <c r="B5" s="22" t="s">
        <v>1</v>
      </c>
      <c r="C5" s="23" t="s">
        <v>2</v>
      </c>
      <c r="D5" s="23" t="str">
        <f>"80413100589"</f>
        <v>80413100589</v>
      </c>
      <c r="E5" s="21">
        <v>39368.69</v>
      </c>
      <c r="F5" s="21">
        <v>54733.99</v>
      </c>
      <c r="G5" s="24">
        <f t="shared" ref="G5:G69" si="0">E5+F5</f>
        <v>94102.68</v>
      </c>
    </row>
    <row r="6" spans="1:7" s="6" customFormat="1" ht="38.25" customHeight="1" x14ac:dyDescent="0.15">
      <c r="A6" s="20">
        <v>3</v>
      </c>
      <c r="B6" s="22" t="s">
        <v>75</v>
      </c>
      <c r="C6" s="23" t="s">
        <v>76</v>
      </c>
      <c r="D6" s="23" t="str">
        <f>"00743840159"</f>
        <v>00743840159</v>
      </c>
      <c r="E6" s="21">
        <v>2557870.25</v>
      </c>
      <c r="F6" s="21">
        <v>2508837.6800000002</v>
      </c>
      <c r="G6" s="24">
        <f t="shared" si="0"/>
        <v>5066707.93</v>
      </c>
    </row>
    <row r="7" spans="1:7" s="6" customFormat="1" ht="38.25" customHeight="1" x14ac:dyDescent="0.15">
      <c r="A7" s="20">
        <v>4</v>
      </c>
      <c r="B7" s="22" t="s">
        <v>77</v>
      </c>
      <c r="C7" s="23" t="s">
        <v>78</v>
      </c>
      <c r="D7" s="23" t="str">
        <f>"03589380165"</f>
        <v>03589380165</v>
      </c>
      <c r="E7" s="21">
        <v>57754.51</v>
      </c>
      <c r="F7" s="21">
        <v>75453.94</v>
      </c>
      <c r="G7" s="24">
        <f t="shared" si="0"/>
        <v>133208.45000000001</v>
      </c>
    </row>
    <row r="8" spans="1:7" s="6" customFormat="1" ht="38.25" customHeight="1" x14ac:dyDescent="0.15">
      <c r="A8" s="20">
        <v>5</v>
      </c>
      <c r="B8" s="22" t="s">
        <v>91</v>
      </c>
      <c r="C8" s="23" t="s">
        <v>92</v>
      </c>
      <c r="D8" s="23" t="str">
        <f>"03024870739"</f>
        <v>03024870739</v>
      </c>
      <c r="E8" s="21">
        <v>212464.04</v>
      </c>
      <c r="F8" s="21">
        <v>220778.88</v>
      </c>
      <c r="G8" s="24">
        <f t="shared" si="0"/>
        <v>433242.92000000004</v>
      </c>
    </row>
    <row r="9" spans="1:7" s="6" customFormat="1" ht="38.25" customHeight="1" x14ac:dyDescent="0.15">
      <c r="A9" s="20">
        <v>6</v>
      </c>
      <c r="B9" s="22" t="s">
        <v>162</v>
      </c>
      <c r="C9" s="23" t="s">
        <v>163</v>
      </c>
      <c r="D9" s="23" t="str">
        <f>"02694140589"</f>
        <v>02694140589</v>
      </c>
      <c r="E9" s="21">
        <v>123185.04</v>
      </c>
      <c r="F9" s="21">
        <v>144286.85999999999</v>
      </c>
      <c r="G9" s="24">
        <f t="shared" si="0"/>
        <v>267471.89999999997</v>
      </c>
    </row>
    <row r="10" spans="1:7" s="6" customFormat="1" ht="38.25" customHeight="1" x14ac:dyDescent="0.15">
      <c r="A10" s="20">
        <v>7</v>
      </c>
      <c r="B10" s="8" t="s">
        <v>189</v>
      </c>
      <c r="C10" s="23" t="s">
        <v>178</v>
      </c>
      <c r="D10" s="23" t="str">
        <f>"05558260583"</f>
        <v>05558260583</v>
      </c>
      <c r="E10" s="21">
        <v>412870.73</v>
      </c>
      <c r="F10" s="21">
        <v>378440.81</v>
      </c>
      <c r="G10" s="24">
        <f t="shared" si="0"/>
        <v>791311.54</v>
      </c>
    </row>
    <row r="11" spans="1:7" s="6" customFormat="1" ht="38.25" customHeight="1" x14ac:dyDescent="0.15">
      <c r="A11" s="20">
        <v>8</v>
      </c>
      <c r="B11" s="22" t="s">
        <v>125</v>
      </c>
      <c r="C11" s="23" t="s">
        <v>126</v>
      </c>
      <c r="D11" s="23" t="str">
        <f>"90077160407"</f>
        <v>90077160407</v>
      </c>
      <c r="E11" s="21">
        <v>69304.600000000006</v>
      </c>
      <c r="F11" s="21">
        <v>126269.67</v>
      </c>
      <c r="G11" s="24">
        <f t="shared" si="0"/>
        <v>195574.27000000002</v>
      </c>
    </row>
    <row r="12" spans="1:7" s="6" customFormat="1" ht="38.25" customHeight="1" x14ac:dyDescent="0.15">
      <c r="A12" s="20">
        <v>9</v>
      </c>
      <c r="B12" s="22" t="s">
        <v>123</v>
      </c>
      <c r="C12" s="23" t="s">
        <v>124</v>
      </c>
      <c r="D12" s="23" t="str">
        <f>"04710420011"</f>
        <v>04710420011</v>
      </c>
      <c r="E12" s="21">
        <v>159665.98000000001</v>
      </c>
      <c r="F12" s="21">
        <v>188743.67999999999</v>
      </c>
      <c r="G12" s="24">
        <f t="shared" si="0"/>
        <v>348409.66000000003</v>
      </c>
    </row>
    <row r="13" spans="1:7" s="6" customFormat="1" ht="38.25" customHeight="1" x14ac:dyDescent="0.15">
      <c r="A13" s="20">
        <v>10</v>
      </c>
      <c r="B13" s="22" t="s">
        <v>156</v>
      </c>
      <c r="C13" s="23" t="s">
        <v>157</v>
      </c>
      <c r="D13" s="23" t="str">
        <f>"02261490136"</f>
        <v>02261490136</v>
      </c>
      <c r="E13" s="21">
        <v>199356.13</v>
      </c>
      <c r="F13" s="21">
        <v>215398.7</v>
      </c>
      <c r="G13" s="24">
        <f t="shared" si="0"/>
        <v>414754.83</v>
      </c>
    </row>
    <row r="14" spans="1:7" s="6" customFormat="1" ht="38.25" customHeight="1" x14ac:dyDescent="0.15">
      <c r="A14" s="20">
        <v>11</v>
      </c>
      <c r="B14" s="22" t="s">
        <v>79</v>
      </c>
      <c r="C14" s="23" t="s">
        <v>80</v>
      </c>
      <c r="D14" s="23" t="str">
        <f>"03733570042"</f>
        <v>03733570042</v>
      </c>
      <c r="E14" s="21">
        <v>151660.01</v>
      </c>
      <c r="F14" s="21">
        <v>194045.74</v>
      </c>
      <c r="G14" s="24">
        <f t="shared" si="0"/>
        <v>345705.75</v>
      </c>
    </row>
    <row r="15" spans="1:7" s="6" customFormat="1" ht="38.25" customHeight="1" x14ac:dyDescent="0.15">
      <c r="A15" s="20">
        <v>12</v>
      </c>
      <c r="B15" s="22" t="s">
        <v>53</v>
      </c>
      <c r="C15" s="23" t="s">
        <v>54</v>
      </c>
      <c r="D15" s="23" t="str">
        <f>"00357860402"</f>
        <v>00357860402</v>
      </c>
      <c r="E15" s="21">
        <v>1060843.6599999999</v>
      </c>
      <c r="F15" s="21">
        <v>1157513.31</v>
      </c>
      <c r="G15" s="24">
        <f t="shared" si="0"/>
        <v>2218356.9699999997</v>
      </c>
    </row>
    <row r="16" spans="1:7" s="6" customFormat="1" ht="38.25" customHeight="1" x14ac:dyDescent="0.15">
      <c r="A16" s="20">
        <v>13</v>
      </c>
      <c r="B16" s="22" t="s">
        <v>64</v>
      </c>
      <c r="C16" s="23" t="s">
        <v>65</v>
      </c>
      <c r="D16" s="23" t="str">
        <f>"08313560016"</f>
        <v>08313560016</v>
      </c>
      <c r="E16" s="21">
        <v>1094093.1499999999</v>
      </c>
      <c r="F16" s="21">
        <v>1113206.92</v>
      </c>
      <c r="G16" s="24">
        <f t="shared" si="0"/>
        <v>2207300.0699999998</v>
      </c>
    </row>
    <row r="17" spans="1:7" s="6" customFormat="1" ht="38.25" customHeight="1" x14ac:dyDescent="0.15">
      <c r="A17" s="20">
        <v>14</v>
      </c>
      <c r="B17" s="22" t="s">
        <v>117</v>
      </c>
      <c r="C17" s="23" t="s">
        <v>118</v>
      </c>
      <c r="D17" s="23" t="str">
        <f>"06854870638"</f>
        <v>06854870638</v>
      </c>
      <c r="E17" s="21">
        <v>640524.68999999994</v>
      </c>
      <c r="F17" s="21">
        <v>619432.07999999996</v>
      </c>
      <c r="G17" s="24">
        <f t="shared" si="0"/>
        <v>1259956.77</v>
      </c>
    </row>
    <row r="18" spans="1:7" s="6" customFormat="1" ht="38.25" customHeight="1" x14ac:dyDescent="0.15">
      <c r="A18" s="20">
        <v>15</v>
      </c>
      <c r="B18" s="22" t="s">
        <v>152</v>
      </c>
      <c r="C18" s="23" t="s">
        <v>153</v>
      </c>
      <c r="D18" s="23" t="str">
        <f>"02864170606"</f>
        <v>02864170606</v>
      </c>
      <c r="E18" s="21">
        <v>746907.17</v>
      </c>
      <c r="F18" s="21">
        <v>883025.49</v>
      </c>
      <c r="G18" s="24">
        <f t="shared" si="0"/>
        <v>1629932.6600000001</v>
      </c>
    </row>
    <row r="19" spans="1:7" s="6" customFormat="1" ht="38.25" customHeight="1" x14ac:dyDescent="0.15">
      <c r="A19" s="20">
        <v>16</v>
      </c>
      <c r="B19" s="22" t="s">
        <v>6</v>
      </c>
      <c r="C19" s="23" t="s">
        <v>7</v>
      </c>
      <c r="D19" s="23" t="str">
        <f>"00980500045"</f>
        <v>00980500045</v>
      </c>
      <c r="E19" s="21">
        <v>2815239.58</v>
      </c>
      <c r="F19" s="21">
        <v>3184760.42</v>
      </c>
      <c r="G19" s="24">
        <f t="shared" si="0"/>
        <v>6000000</v>
      </c>
    </row>
    <row r="20" spans="1:7" s="6" customFormat="1" ht="38.25" customHeight="1" x14ac:dyDescent="0.15">
      <c r="A20" s="20">
        <v>17</v>
      </c>
      <c r="B20" s="22" t="s">
        <v>49</v>
      </c>
      <c r="C20" s="23" t="s">
        <v>50</v>
      </c>
      <c r="D20" s="23" t="str">
        <f>"01542300056"</f>
        <v>01542300056</v>
      </c>
      <c r="E20" s="21">
        <v>41802.959999999999</v>
      </c>
      <c r="F20" s="21">
        <v>71434.490000000005</v>
      </c>
      <c r="G20" s="24">
        <f t="shared" si="0"/>
        <v>113237.45000000001</v>
      </c>
    </row>
    <row r="21" spans="1:7" s="6" customFormat="1" ht="38.25" customHeight="1" x14ac:dyDescent="0.15">
      <c r="A21" s="20">
        <v>18</v>
      </c>
      <c r="B21" s="22" t="s">
        <v>201</v>
      </c>
      <c r="C21" s="23" t="s">
        <v>202</v>
      </c>
      <c r="D21" s="23" t="str">
        <f>"91043470540"</f>
        <v>91043470540</v>
      </c>
      <c r="E21" s="7"/>
      <c r="F21" s="21">
        <v>37754.81</v>
      </c>
      <c r="G21" s="24">
        <f t="shared" si="0"/>
        <v>37754.81</v>
      </c>
    </row>
    <row r="22" spans="1:7" s="6" customFormat="1" ht="35.25" customHeight="1" x14ac:dyDescent="0.15">
      <c r="A22" s="20">
        <v>19</v>
      </c>
      <c r="B22" s="22" t="s">
        <v>170</v>
      </c>
      <c r="C22" s="23" t="s">
        <v>171</v>
      </c>
      <c r="D22" s="23" t="str">
        <f>"12861621006"</f>
        <v>12861621006</v>
      </c>
      <c r="E22" s="21">
        <v>18732.02</v>
      </c>
      <c r="F22" s="21">
        <v>140522.35999999999</v>
      </c>
      <c r="G22" s="24">
        <f t="shared" si="0"/>
        <v>159254.37999999998</v>
      </c>
    </row>
    <row r="23" spans="1:7" s="6" customFormat="1" ht="47.25" customHeight="1" x14ac:dyDescent="0.15">
      <c r="A23" s="20">
        <v>20</v>
      </c>
      <c r="B23" s="22" t="s">
        <v>135</v>
      </c>
      <c r="C23" s="23" t="s">
        <v>136</v>
      </c>
      <c r="D23" s="23" t="str">
        <f>"02341300271"</f>
        <v>02341300271</v>
      </c>
      <c r="E23" s="21">
        <v>73050.81</v>
      </c>
      <c r="F23" s="21">
        <v>138707.44</v>
      </c>
      <c r="G23" s="24">
        <f t="shared" si="0"/>
        <v>211758.25</v>
      </c>
    </row>
    <row r="24" spans="1:7" s="6" customFormat="1" ht="38.25" customHeight="1" x14ac:dyDescent="0.15">
      <c r="A24" s="20">
        <v>21</v>
      </c>
      <c r="B24" s="22" t="s">
        <v>16</v>
      </c>
      <c r="C24" s="23" t="s">
        <v>17</v>
      </c>
      <c r="D24" s="23" t="str">
        <f>"00243580024"</f>
        <v>00243580024</v>
      </c>
      <c r="E24" s="21">
        <v>300961.65000000002</v>
      </c>
      <c r="F24" s="21">
        <v>264908.43</v>
      </c>
      <c r="G24" s="24">
        <f t="shared" si="0"/>
        <v>565870.08000000007</v>
      </c>
    </row>
    <row r="25" spans="1:7" s="6" customFormat="1" ht="38.25" customHeight="1" x14ac:dyDescent="0.15">
      <c r="A25" s="20">
        <v>22</v>
      </c>
      <c r="B25" s="22" t="s">
        <v>154</v>
      </c>
      <c r="C25" s="23" t="s">
        <v>155</v>
      </c>
      <c r="D25" s="23" t="str">
        <f>"04903190157"</f>
        <v>04903190157</v>
      </c>
      <c r="E25" s="21">
        <v>675607.59</v>
      </c>
      <c r="F25" s="21">
        <v>748491.21</v>
      </c>
      <c r="G25" s="24">
        <f t="shared" si="0"/>
        <v>1424098.7999999998</v>
      </c>
    </row>
    <row r="26" spans="1:7" s="6" customFormat="1" ht="38.25" customHeight="1" x14ac:dyDescent="0.15">
      <c r="A26" s="20">
        <v>23</v>
      </c>
      <c r="B26" s="22" t="s">
        <v>68</v>
      </c>
      <c r="C26" s="23" t="s">
        <v>69</v>
      </c>
      <c r="D26" s="23" t="str">
        <f>"00300250107"</f>
        <v>00300250107</v>
      </c>
      <c r="E26" s="21">
        <v>41951.53</v>
      </c>
      <c r="F26" s="21">
        <v>79494.22</v>
      </c>
      <c r="G26" s="24">
        <f t="shared" si="0"/>
        <v>121445.75</v>
      </c>
    </row>
    <row r="27" spans="1:7" s="6" customFormat="1" ht="38.25" customHeight="1" x14ac:dyDescent="0.15">
      <c r="A27" s="20">
        <v>24</v>
      </c>
      <c r="B27" s="22" t="s">
        <v>137</v>
      </c>
      <c r="C27" s="23" t="s">
        <v>138</v>
      </c>
      <c r="D27" s="23" t="str">
        <f>"81008930455"</f>
        <v>81008930455</v>
      </c>
      <c r="E27" s="21">
        <v>25972.27</v>
      </c>
      <c r="F27" s="21">
        <v>48058.3</v>
      </c>
      <c r="G27" s="24">
        <f t="shared" si="0"/>
        <v>74030.570000000007</v>
      </c>
    </row>
    <row r="28" spans="1:7" s="6" customFormat="1" ht="38.25" customHeight="1" x14ac:dyDescent="0.15">
      <c r="A28" s="20">
        <v>25</v>
      </c>
      <c r="B28" s="22" t="s">
        <v>101</v>
      </c>
      <c r="C28" s="23" t="s">
        <v>102</v>
      </c>
      <c r="D28" s="23" t="str">
        <f>"02999870799"</f>
        <v>02999870799</v>
      </c>
      <c r="E28" s="21">
        <v>118036.93</v>
      </c>
      <c r="F28" s="21">
        <v>103003.38</v>
      </c>
      <c r="G28" s="24">
        <f t="shared" si="0"/>
        <v>221040.31</v>
      </c>
    </row>
    <row r="29" spans="1:7" s="6" customFormat="1" ht="38.25" customHeight="1" x14ac:dyDescent="0.15">
      <c r="A29" s="20">
        <v>26</v>
      </c>
      <c r="B29" s="22" t="s">
        <v>103</v>
      </c>
      <c r="C29" s="23" t="s">
        <v>104</v>
      </c>
      <c r="D29" s="23" t="str">
        <f>"03231770961"</f>
        <v>03231770961</v>
      </c>
      <c r="E29" s="21">
        <v>834793.66</v>
      </c>
      <c r="F29" s="21">
        <v>1031664.32</v>
      </c>
      <c r="G29" s="24">
        <f t="shared" si="0"/>
        <v>1866457.98</v>
      </c>
    </row>
    <row r="30" spans="1:7" s="6" customFormat="1" ht="38.25" customHeight="1" x14ac:dyDescent="0.15">
      <c r="A30" s="20">
        <v>27</v>
      </c>
      <c r="B30" s="22" t="s">
        <v>115</v>
      </c>
      <c r="C30" s="23" t="s">
        <v>116</v>
      </c>
      <c r="D30" s="23" t="str">
        <f>"12168691009"</f>
        <v>12168691009</v>
      </c>
      <c r="E30" s="21">
        <v>1434759.7</v>
      </c>
      <c r="F30" s="21">
        <v>1640491.83</v>
      </c>
      <c r="G30" s="24">
        <f t="shared" si="0"/>
        <v>3075251.5300000003</v>
      </c>
    </row>
    <row r="31" spans="1:7" s="6" customFormat="1" ht="38.25" customHeight="1" x14ac:dyDescent="0.15">
      <c r="A31" s="20">
        <v>28</v>
      </c>
      <c r="B31" s="22" t="s">
        <v>93</v>
      </c>
      <c r="C31" s="23" t="s">
        <v>94</v>
      </c>
      <c r="D31" s="23" t="str">
        <f>"08868180012"</f>
        <v>08868180012</v>
      </c>
      <c r="E31" s="21">
        <v>87993.05</v>
      </c>
      <c r="F31" s="21">
        <v>91375.59</v>
      </c>
      <c r="G31" s="24">
        <f t="shared" si="0"/>
        <v>179368.64</v>
      </c>
    </row>
    <row r="32" spans="1:7" s="6" customFormat="1" ht="38.25" customHeight="1" x14ac:dyDescent="0.15">
      <c r="A32" s="20">
        <v>29</v>
      </c>
      <c r="B32" s="22" t="s">
        <v>21</v>
      </c>
      <c r="C32" s="23" t="s">
        <v>22</v>
      </c>
      <c r="D32" s="23" t="str">
        <f>"92010840400"</f>
        <v>92010840400</v>
      </c>
      <c r="E32" s="21">
        <v>37758.910000000003</v>
      </c>
      <c r="F32" s="21">
        <v>73526.42</v>
      </c>
      <c r="G32" s="24">
        <f t="shared" si="0"/>
        <v>111285.33</v>
      </c>
    </row>
    <row r="33" spans="1:7" s="6" customFormat="1" ht="38.25" customHeight="1" x14ac:dyDescent="0.15">
      <c r="A33" s="20">
        <v>30</v>
      </c>
      <c r="B33" s="22" t="s">
        <v>105</v>
      </c>
      <c r="C33" s="23" t="s">
        <v>106</v>
      </c>
      <c r="D33" s="23" t="str">
        <f>"00957520414"</f>
        <v>00957520414</v>
      </c>
      <c r="E33" s="21">
        <v>38315.51</v>
      </c>
      <c r="F33" s="21">
        <v>57320.639999999999</v>
      </c>
      <c r="G33" s="24">
        <f t="shared" si="0"/>
        <v>95636.15</v>
      </c>
    </row>
    <row r="34" spans="1:7" s="6" customFormat="1" ht="38.25" customHeight="1" x14ac:dyDescent="0.15">
      <c r="A34" s="20">
        <v>31</v>
      </c>
      <c r="B34" s="22" t="s">
        <v>14</v>
      </c>
      <c r="C34" s="23" t="s">
        <v>15</v>
      </c>
      <c r="D34" s="23" t="str">
        <f>"01549181202"</f>
        <v>01549181202</v>
      </c>
      <c r="E34" s="21">
        <v>115002.76</v>
      </c>
      <c r="F34" s="21">
        <v>188813.88</v>
      </c>
      <c r="G34" s="24">
        <f t="shared" si="0"/>
        <v>303816.64</v>
      </c>
    </row>
    <row r="35" spans="1:7" s="6" customFormat="1" ht="38.25" customHeight="1" x14ac:dyDescent="0.15">
      <c r="A35" s="20">
        <v>32</v>
      </c>
      <c r="B35" s="22" t="s">
        <v>27</v>
      </c>
      <c r="C35" s="23" t="s">
        <v>28</v>
      </c>
      <c r="D35" s="23" t="str">
        <f>"91017540336"</f>
        <v>91017540336</v>
      </c>
      <c r="E35" s="21">
        <v>58398.02</v>
      </c>
      <c r="F35" s="21">
        <v>96284.77</v>
      </c>
      <c r="G35" s="24">
        <f t="shared" si="0"/>
        <v>154682.79</v>
      </c>
    </row>
    <row r="36" spans="1:7" s="6" customFormat="1" ht="38.25" customHeight="1" x14ac:dyDescent="0.15">
      <c r="A36" s="20">
        <v>33</v>
      </c>
      <c r="B36" s="22" t="s">
        <v>150</v>
      </c>
      <c r="C36" s="23" t="s">
        <v>151</v>
      </c>
      <c r="D36" s="23" t="str">
        <f>"00351480199"</f>
        <v>00351480199</v>
      </c>
      <c r="E36" s="21">
        <v>195132.35</v>
      </c>
      <c r="F36" s="21">
        <v>190901.65</v>
      </c>
      <c r="G36" s="24">
        <f t="shared" si="0"/>
        <v>386034</v>
      </c>
    </row>
    <row r="37" spans="1:7" s="6" customFormat="1" ht="38.25" customHeight="1" x14ac:dyDescent="0.15">
      <c r="A37" s="20">
        <v>34</v>
      </c>
      <c r="B37" s="22" t="s">
        <v>31</v>
      </c>
      <c r="C37" s="23" t="s">
        <v>32</v>
      </c>
      <c r="D37" s="23" t="str">
        <f>"91000640408"</f>
        <v>91000640408</v>
      </c>
      <c r="E37" s="21">
        <v>56570.32</v>
      </c>
      <c r="F37" s="21">
        <v>107439.37</v>
      </c>
      <c r="G37" s="24">
        <f t="shared" si="0"/>
        <v>164009.69</v>
      </c>
    </row>
    <row r="38" spans="1:7" s="6" customFormat="1" ht="38.25" customHeight="1" x14ac:dyDescent="0.15">
      <c r="A38" s="20">
        <v>35</v>
      </c>
      <c r="B38" s="22" t="s">
        <v>47</v>
      </c>
      <c r="C38" s="23" t="s">
        <v>48</v>
      </c>
      <c r="D38" s="23" t="str">
        <f>"02570800066"</f>
        <v>02570800066</v>
      </c>
      <c r="E38" s="21">
        <v>16430.84</v>
      </c>
      <c r="F38" s="21">
        <v>46411.44</v>
      </c>
      <c r="G38" s="24">
        <f t="shared" si="0"/>
        <v>62842.28</v>
      </c>
    </row>
    <row r="39" spans="1:7" s="6" customFormat="1" ht="38.25" customHeight="1" x14ac:dyDescent="0.15">
      <c r="A39" s="20">
        <v>36</v>
      </c>
      <c r="B39" s="22" t="s">
        <v>47</v>
      </c>
      <c r="C39" s="23" t="s">
        <v>57</v>
      </c>
      <c r="D39" s="23" t="str">
        <f>"80000710931"</f>
        <v>80000710931</v>
      </c>
      <c r="E39" s="21">
        <v>78882.83</v>
      </c>
      <c r="F39" s="21">
        <v>98228.59</v>
      </c>
      <c r="G39" s="24">
        <f t="shared" si="0"/>
        <v>177111.41999999998</v>
      </c>
    </row>
    <row r="40" spans="1:7" s="6" customFormat="1" ht="38.25" customHeight="1" x14ac:dyDescent="0.15">
      <c r="A40" s="20">
        <v>37</v>
      </c>
      <c r="B40" s="22" t="s">
        <v>131</v>
      </c>
      <c r="C40" s="23" t="s">
        <v>132</v>
      </c>
      <c r="D40" s="23" t="str">
        <f>"02207990645"</f>
        <v>02207990645</v>
      </c>
      <c r="E40" s="21">
        <v>1384405.97</v>
      </c>
      <c r="F40" s="21">
        <v>2311754.9</v>
      </c>
      <c r="G40" s="24">
        <f t="shared" si="0"/>
        <v>3696160.87</v>
      </c>
    </row>
    <row r="41" spans="1:7" s="6" customFormat="1" ht="38.25" customHeight="1" x14ac:dyDescent="0.15">
      <c r="A41" s="20">
        <v>38</v>
      </c>
      <c r="B41" s="22" t="s">
        <v>141</v>
      </c>
      <c r="C41" s="23" t="s">
        <v>142</v>
      </c>
      <c r="D41" s="23" t="str">
        <f>"11820870019"</f>
        <v>11820870019</v>
      </c>
      <c r="E41" s="21">
        <v>31646.31</v>
      </c>
      <c r="F41" s="21">
        <v>44039.35</v>
      </c>
      <c r="G41" s="24">
        <f t="shared" si="0"/>
        <v>75685.66</v>
      </c>
    </row>
    <row r="42" spans="1:7" s="6" customFormat="1" ht="38.25" customHeight="1" x14ac:dyDescent="0.15">
      <c r="A42" s="20">
        <v>39</v>
      </c>
      <c r="B42" s="22" t="s">
        <v>97</v>
      </c>
      <c r="C42" s="23" t="s">
        <v>98</v>
      </c>
      <c r="D42" s="23" t="str">
        <f>"01633200629"</f>
        <v>01633200629</v>
      </c>
      <c r="E42" s="21">
        <v>164523.35999999999</v>
      </c>
      <c r="F42" s="21">
        <v>199672.15</v>
      </c>
      <c r="G42" s="24">
        <f t="shared" si="0"/>
        <v>364195.51</v>
      </c>
    </row>
    <row r="43" spans="1:7" s="6" customFormat="1" ht="38.25" customHeight="1" x14ac:dyDescent="0.15">
      <c r="A43" s="20">
        <v>40</v>
      </c>
      <c r="B43" s="22" t="s">
        <v>33</v>
      </c>
      <c r="C43" s="23" t="s">
        <v>34</v>
      </c>
      <c r="D43" s="23" t="str">
        <f>"01157040138"</f>
        <v>01157040138</v>
      </c>
      <c r="E43" s="21">
        <v>68838.7</v>
      </c>
      <c r="F43" s="21">
        <v>78547.13</v>
      </c>
      <c r="G43" s="24">
        <f t="shared" si="0"/>
        <v>147385.83000000002</v>
      </c>
    </row>
    <row r="44" spans="1:7" s="6" customFormat="1" ht="33" customHeight="1" x14ac:dyDescent="0.15">
      <c r="A44" s="20">
        <v>41</v>
      </c>
      <c r="B44" s="22" t="s">
        <v>51</v>
      </c>
      <c r="C44" s="23" t="s">
        <v>52</v>
      </c>
      <c r="D44" s="23" t="str">
        <f>"02783800796"</f>
        <v>02783800796</v>
      </c>
      <c r="E44" s="21">
        <v>69127.86</v>
      </c>
      <c r="F44" s="21">
        <v>220895.02</v>
      </c>
      <c r="G44" s="24">
        <f t="shared" si="0"/>
        <v>290022.88</v>
      </c>
    </row>
    <row r="45" spans="1:7" s="6" customFormat="1" ht="28.5" customHeight="1" x14ac:dyDescent="0.15">
      <c r="A45" s="20">
        <v>42</v>
      </c>
      <c r="B45" s="19" t="s">
        <v>196</v>
      </c>
      <c r="C45" s="23" t="s">
        <v>20</v>
      </c>
      <c r="D45" s="23" t="str">
        <f>"10277500152"</f>
        <v>10277500152</v>
      </c>
      <c r="E45" s="21">
        <v>1877056.37</v>
      </c>
      <c r="F45" s="21">
        <v>2185477.58</v>
      </c>
      <c r="G45" s="24">
        <f t="shared" si="0"/>
        <v>4062533.95</v>
      </c>
    </row>
    <row r="46" spans="1:7" s="6" customFormat="1" ht="38.25" customHeight="1" x14ac:dyDescent="0.15">
      <c r="A46" s="20">
        <v>43</v>
      </c>
      <c r="B46" s="8" t="s">
        <v>193</v>
      </c>
      <c r="C46" s="23" t="s">
        <v>174</v>
      </c>
      <c r="D46" s="23" t="str">
        <f>"04783011002"</f>
        <v>04783011002</v>
      </c>
      <c r="E46" s="21">
        <v>154140.06</v>
      </c>
      <c r="F46" s="21">
        <v>250723.92</v>
      </c>
      <c r="G46" s="24">
        <f t="shared" si="0"/>
        <v>404863.98</v>
      </c>
    </row>
    <row r="47" spans="1:7" s="6" customFormat="1" ht="38.25" customHeight="1" x14ac:dyDescent="0.15">
      <c r="A47" s="20">
        <v>44</v>
      </c>
      <c r="B47" s="22" t="s">
        <v>113</v>
      </c>
      <c r="C47" s="23" t="s">
        <v>114</v>
      </c>
      <c r="D47" s="23" t="str">
        <f>"01438810432"</f>
        <v>01438810432</v>
      </c>
      <c r="E47" s="21">
        <v>38025.31</v>
      </c>
      <c r="F47" s="21">
        <v>57010.11</v>
      </c>
      <c r="G47" s="24">
        <f t="shared" si="0"/>
        <v>95035.42</v>
      </c>
    </row>
    <row r="48" spans="1:7" s="6" customFormat="1" ht="48" customHeight="1" x14ac:dyDescent="0.15">
      <c r="A48" s="20">
        <v>45</v>
      </c>
      <c r="B48" s="22" t="s">
        <v>18</v>
      </c>
      <c r="C48" s="23" t="s">
        <v>19</v>
      </c>
      <c r="D48" s="23" t="str">
        <f>"00960660587"</f>
        <v>00960660587</v>
      </c>
      <c r="E48" s="21">
        <v>130165.83</v>
      </c>
      <c r="F48" s="21">
        <v>157453.46</v>
      </c>
      <c r="G48" s="24">
        <f t="shared" si="0"/>
        <v>287619.28999999998</v>
      </c>
    </row>
    <row r="49" spans="1:7" s="6" customFormat="1" ht="38.25" customHeight="1" x14ac:dyDescent="0.15">
      <c r="A49" s="20">
        <v>46</v>
      </c>
      <c r="B49" s="22" t="s">
        <v>62</v>
      </c>
      <c r="C49" s="23" t="s">
        <v>63</v>
      </c>
      <c r="D49" s="23" t="str">
        <f>"05125420280"</f>
        <v>05125420280</v>
      </c>
      <c r="E49" s="21">
        <v>83330.2</v>
      </c>
      <c r="F49" s="21">
        <v>202943.43</v>
      </c>
      <c r="G49" s="24">
        <f t="shared" si="0"/>
        <v>286273.63</v>
      </c>
    </row>
    <row r="50" spans="1:7" s="6" customFormat="1" ht="38.25" customHeight="1" x14ac:dyDescent="0.15">
      <c r="A50" s="20">
        <v>47</v>
      </c>
      <c r="B50" s="22" t="s">
        <v>164</v>
      </c>
      <c r="C50" s="23" t="s">
        <v>165</v>
      </c>
      <c r="D50" s="23" t="str">
        <f>"03761970049"</f>
        <v>03761970049</v>
      </c>
      <c r="E50" s="21">
        <v>90190.7</v>
      </c>
      <c r="F50" s="21">
        <v>277028.09999999998</v>
      </c>
      <c r="G50" s="24">
        <f t="shared" si="0"/>
        <v>367218.8</v>
      </c>
    </row>
    <row r="51" spans="1:7" s="6" customFormat="1" ht="38.25" customHeight="1" x14ac:dyDescent="0.15">
      <c r="A51" s="20">
        <v>48</v>
      </c>
      <c r="B51" s="22" t="s">
        <v>166</v>
      </c>
      <c r="C51" s="23" t="s">
        <v>167</v>
      </c>
      <c r="D51" s="23" t="str">
        <f>"03505070049"</f>
        <v>03505070049</v>
      </c>
      <c r="E51" s="21">
        <v>348396.58</v>
      </c>
      <c r="F51" s="21">
        <v>374539.12</v>
      </c>
      <c r="G51" s="24">
        <f t="shared" si="0"/>
        <v>722935.7</v>
      </c>
    </row>
    <row r="52" spans="1:7" s="6" customFormat="1" ht="38.25" customHeight="1" x14ac:dyDescent="0.15">
      <c r="A52" s="20">
        <v>49</v>
      </c>
      <c r="B52" s="22" t="s">
        <v>99</v>
      </c>
      <c r="C52" s="23" t="s">
        <v>100</v>
      </c>
      <c r="D52" s="23" t="str">
        <f>"81000670356"</f>
        <v>81000670356</v>
      </c>
      <c r="E52" s="21">
        <v>11626.43</v>
      </c>
      <c r="F52" s="21">
        <v>78975.53</v>
      </c>
      <c r="G52" s="24">
        <f t="shared" si="0"/>
        <v>90601.959999999992</v>
      </c>
    </row>
    <row r="53" spans="1:7" s="6" customFormat="1" ht="38.25" customHeight="1" x14ac:dyDescent="0.15">
      <c r="A53" s="20">
        <v>50</v>
      </c>
      <c r="B53" s="22" t="s">
        <v>95</v>
      </c>
      <c r="C53" s="23" t="s">
        <v>96</v>
      </c>
      <c r="D53" s="23" t="str">
        <f>"04937721001"</f>
        <v>04937721001</v>
      </c>
      <c r="E53" s="21">
        <v>127934.19</v>
      </c>
      <c r="F53" s="21">
        <v>145292.87</v>
      </c>
      <c r="G53" s="24">
        <f t="shared" si="0"/>
        <v>273227.06</v>
      </c>
    </row>
    <row r="54" spans="1:7" s="6" customFormat="1" ht="38.25" customHeight="1" x14ac:dyDescent="0.15">
      <c r="A54" s="20">
        <v>51</v>
      </c>
      <c r="B54" s="22" t="s">
        <v>39</v>
      </c>
      <c r="C54" s="23" t="s">
        <v>40</v>
      </c>
      <c r="D54" s="23" t="str">
        <f>"09106271001"</f>
        <v>09106271001</v>
      </c>
      <c r="E54" s="21">
        <v>356937.18</v>
      </c>
      <c r="F54" s="21">
        <v>579955.68000000005</v>
      </c>
      <c r="G54" s="24">
        <f t="shared" si="0"/>
        <v>936892.8600000001</v>
      </c>
    </row>
    <row r="55" spans="1:7" s="6" customFormat="1" ht="38.25" customHeight="1" x14ac:dyDescent="0.15">
      <c r="A55" s="20">
        <v>52</v>
      </c>
      <c r="B55" s="22" t="s">
        <v>43</v>
      </c>
      <c r="C55" s="23" t="s">
        <v>44</v>
      </c>
      <c r="D55" s="23" t="str">
        <f>"04307920019"</f>
        <v>04307920019</v>
      </c>
      <c r="E55" s="21">
        <v>131566.64000000001</v>
      </c>
      <c r="F55" s="21">
        <v>134336.56</v>
      </c>
      <c r="G55" s="24">
        <f t="shared" si="0"/>
        <v>265903.2</v>
      </c>
    </row>
    <row r="56" spans="1:7" s="6" customFormat="1" ht="38.25" customHeight="1" x14ac:dyDescent="0.15">
      <c r="A56" s="20">
        <v>53</v>
      </c>
      <c r="B56" s="22" t="s">
        <v>25</v>
      </c>
      <c r="C56" s="23" t="s">
        <v>26</v>
      </c>
      <c r="D56" s="23" t="str">
        <f>"00233580067"</f>
        <v>00233580067</v>
      </c>
      <c r="E56" s="21">
        <v>65397.84</v>
      </c>
      <c r="F56" s="21">
        <v>139404.54</v>
      </c>
      <c r="G56" s="24">
        <f t="shared" si="0"/>
        <v>204802.38</v>
      </c>
    </row>
    <row r="57" spans="1:7" s="6" customFormat="1" ht="38.25" customHeight="1" x14ac:dyDescent="0.15">
      <c r="A57" s="20">
        <v>54</v>
      </c>
      <c r="B57" s="22" t="s">
        <v>35</v>
      </c>
      <c r="C57" s="23" t="s">
        <v>36</v>
      </c>
      <c r="D57" s="23" t="str">
        <f>"01056440306"</f>
        <v>01056440306</v>
      </c>
      <c r="E57" s="21">
        <v>112712.54</v>
      </c>
      <c r="F57" s="21">
        <v>160734.35999999999</v>
      </c>
      <c r="G57" s="24">
        <f t="shared" si="0"/>
        <v>273446.89999999997</v>
      </c>
    </row>
    <row r="58" spans="1:7" s="6" customFormat="1" ht="38.25" customHeight="1" x14ac:dyDescent="0.15">
      <c r="A58" s="20">
        <v>55</v>
      </c>
      <c r="B58" s="22" t="s">
        <v>10</v>
      </c>
      <c r="C58" s="23" t="s">
        <v>11</v>
      </c>
      <c r="D58" s="23" t="str">
        <f>"04911700260"</f>
        <v>04911700260</v>
      </c>
      <c r="E58" s="21">
        <v>142318.31</v>
      </c>
      <c r="F58" s="21">
        <v>156127.88</v>
      </c>
      <c r="G58" s="24">
        <f t="shared" si="0"/>
        <v>298446.19</v>
      </c>
    </row>
    <row r="59" spans="1:7" s="6" customFormat="1" ht="38.25" customHeight="1" x14ac:dyDescent="0.15">
      <c r="A59" s="20">
        <v>56</v>
      </c>
      <c r="B59" s="22" t="s">
        <v>73</v>
      </c>
      <c r="C59" s="23" t="s">
        <v>74</v>
      </c>
      <c r="D59" s="23" t="str">
        <f>"94012610542"</f>
        <v>94012610542</v>
      </c>
      <c r="E59" s="21">
        <v>50177.49</v>
      </c>
      <c r="F59" s="21">
        <v>94764.94</v>
      </c>
      <c r="G59" s="24">
        <f t="shared" si="0"/>
        <v>144942.43</v>
      </c>
    </row>
    <row r="60" spans="1:7" s="6" customFormat="1" ht="38.25" customHeight="1" x14ac:dyDescent="0.15">
      <c r="A60" s="20">
        <v>57</v>
      </c>
      <c r="B60" s="22" t="s">
        <v>73</v>
      </c>
      <c r="C60" s="23" t="s">
        <v>145</v>
      </c>
      <c r="D60" s="23" t="str">
        <f>"07216031000"</f>
        <v>07216031000</v>
      </c>
      <c r="E60" s="21">
        <v>262000.65</v>
      </c>
      <c r="F60" s="21">
        <v>234320.16</v>
      </c>
      <c r="G60" s="24">
        <f>+E60+F60</f>
        <v>496320.81</v>
      </c>
    </row>
    <row r="61" spans="1:7" s="6" customFormat="1" ht="38.25" customHeight="1" x14ac:dyDescent="0.15">
      <c r="A61" s="20">
        <v>58</v>
      </c>
      <c r="B61" s="22" t="s">
        <v>139</v>
      </c>
      <c r="C61" s="23" t="s">
        <v>140</v>
      </c>
      <c r="D61" s="23" t="str">
        <f>"04123490247"</f>
        <v>04123490247</v>
      </c>
      <c r="E61" s="21">
        <v>92505.42</v>
      </c>
      <c r="F61" s="21">
        <v>176785.09</v>
      </c>
      <c r="G61" s="24">
        <f t="shared" si="0"/>
        <v>269290.51</v>
      </c>
    </row>
    <row r="62" spans="1:7" s="6" customFormat="1" ht="38.25" customHeight="1" x14ac:dyDescent="0.15">
      <c r="A62" s="20">
        <v>59</v>
      </c>
      <c r="B62" s="22" t="s">
        <v>66</v>
      </c>
      <c r="C62" s="23" t="s">
        <v>67</v>
      </c>
      <c r="D62" s="23" t="str">
        <f>"09594480015"</f>
        <v>09594480015</v>
      </c>
      <c r="E62" s="21">
        <v>134258.70000000001</v>
      </c>
      <c r="F62" s="21">
        <v>145439.67000000001</v>
      </c>
      <c r="G62" s="24">
        <f t="shared" si="0"/>
        <v>279698.37</v>
      </c>
    </row>
    <row r="63" spans="1:7" s="6" customFormat="1" ht="38.25" customHeight="1" x14ac:dyDescent="0.15">
      <c r="A63" s="20">
        <v>60</v>
      </c>
      <c r="B63" s="22" t="s">
        <v>107</v>
      </c>
      <c r="C63" s="23" t="s">
        <v>108</v>
      </c>
      <c r="D63" s="23" t="str">
        <f>"98104440171"</f>
        <v>98104440171</v>
      </c>
      <c r="E63" s="21">
        <v>94012.14</v>
      </c>
      <c r="F63" s="21">
        <v>143728.21</v>
      </c>
      <c r="G63" s="24">
        <f t="shared" si="0"/>
        <v>237740.34999999998</v>
      </c>
    </row>
    <row r="64" spans="1:7" s="6" customFormat="1" ht="38.25" customHeight="1" x14ac:dyDescent="0.15">
      <c r="A64" s="20">
        <v>61</v>
      </c>
      <c r="B64" s="22" t="s">
        <v>133</v>
      </c>
      <c r="C64" s="23" t="s">
        <v>134</v>
      </c>
      <c r="D64" s="23" t="str">
        <f>"01898140205"</f>
        <v>01898140205</v>
      </c>
      <c r="E64" s="21">
        <v>335426.69</v>
      </c>
      <c r="F64" s="21">
        <v>390417.01</v>
      </c>
      <c r="G64" s="24">
        <f t="shared" si="0"/>
        <v>725843.7</v>
      </c>
    </row>
    <row r="65" spans="1:9" s="6" customFormat="1" ht="38.25" customHeight="1" x14ac:dyDescent="0.15">
      <c r="A65" s="20">
        <v>62</v>
      </c>
      <c r="B65" s="22" t="s">
        <v>81</v>
      </c>
      <c r="C65" s="23" t="s">
        <v>82</v>
      </c>
      <c r="D65" s="23" t="str">
        <f>"08056990016"</f>
        <v>08056990016</v>
      </c>
      <c r="E65" s="21">
        <v>73124.98</v>
      </c>
      <c r="F65" s="21">
        <v>114395.89</v>
      </c>
      <c r="G65" s="24">
        <f t="shared" si="0"/>
        <v>187520.87</v>
      </c>
    </row>
    <row r="66" spans="1:9" s="6" customFormat="1" ht="38.25" customHeight="1" x14ac:dyDescent="0.15">
      <c r="A66" s="20">
        <v>63</v>
      </c>
      <c r="B66" s="22" t="s">
        <v>111</v>
      </c>
      <c r="C66" s="23" t="s">
        <v>112</v>
      </c>
      <c r="D66" s="23" t="str">
        <f>"01463600294"</f>
        <v>01463600294</v>
      </c>
      <c r="E66" s="21">
        <v>450073.71</v>
      </c>
      <c r="F66" s="21">
        <v>493064.41</v>
      </c>
      <c r="G66" s="24">
        <f t="shared" si="0"/>
        <v>943138.12</v>
      </c>
    </row>
    <row r="67" spans="1:9" s="6" customFormat="1" ht="38.25" customHeight="1" x14ac:dyDescent="0.15">
      <c r="A67" s="20">
        <v>64</v>
      </c>
      <c r="B67" s="22" t="s">
        <v>85</v>
      </c>
      <c r="C67" s="23" t="s">
        <v>86</v>
      </c>
      <c r="D67" s="23" t="str">
        <f>"00664920253"</f>
        <v>00664920253</v>
      </c>
      <c r="E67" s="21">
        <v>171947.72</v>
      </c>
      <c r="F67" s="21">
        <v>202990.31</v>
      </c>
      <c r="G67" s="24">
        <f t="shared" si="0"/>
        <v>374938.03</v>
      </c>
    </row>
    <row r="68" spans="1:9" s="6" customFormat="1" ht="38.25" customHeight="1" x14ac:dyDescent="0.15">
      <c r="A68" s="20">
        <v>65</v>
      </c>
      <c r="B68" s="22" t="s">
        <v>71</v>
      </c>
      <c r="C68" s="23" t="s">
        <v>72</v>
      </c>
      <c r="D68" s="23" t="str">
        <f>"00224320069"</f>
        <v>00224320069</v>
      </c>
      <c r="E68" s="21">
        <v>148747.65</v>
      </c>
      <c r="F68" s="21">
        <v>199429.61</v>
      </c>
      <c r="G68" s="24">
        <f t="shared" si="0"/>
        <v>348177.26</v>
      </c>
    </row>
    <row r="69" spans="1:9" s="6" customFormat="1" ht="38.25" customHeight="1" x14ac:dyDescent="0.15">
      <c r="A69" s="20">
        <v>66</v>
      </c>
      <c r="B69" s="22" t="s">
        <v>89</v>
      </c>
      <c r="C69" s="23" t="s">
        <v>90</v>
      </c>
      <c r="D69" s="23" t="str">
        <f>"90002150424"</f>
        <v>90002150424</v>
      </c>
      <c r="E69" s="21">
        <v>66750.490000000005</v>
      </c>
      <c r="F69" s="21">
        <v>68222.14</v>
      </c>
      <c r="G69" s="24">
        <f t="shared" si="0"/>
        <v>134972.63</v>
      </c>
    </row>
    <row r="70" spans="1:9" s="6" customFormat="1" ht="38.25" customHeight="1" x14ac:dyDescent="0.15">
      <c r="A70" s="20">
        <v>67</v>
      </c>
      <c r="B70" s="22" t="s">
        <v>89</v>
      </c>
      <c r="C70" s="23" t="s">
        <v>172</v>
      </c>
      <c r="D70" s="23" t="str">
        <f>"82000830263"</f>
        <v>82000830263</v>
      </c>
      <c r="E70" s="21">
        <v>151415.67999999999</v>
      </c>
      <c r="F70" s="21">
        <v>169011.05</v>
      </c>
      <c r="G70" s="24">
        <f t="shared" ref="G70:G102" si="1">E70+F70</f>
        <v>320426.73</v>
      </c>
    </row>
    <row r="71" spans="1:9" s="6" customFormat="1" ht="38.25" customHeight="1" x14ac:dyDescent="0.15">
      <c r="A71" s="20">
        <v>68</v>
      </c>
      <c r="B71" s="22" t="s">
        <v>45</v>
      </c>
      <c r="C71" s="23" t="s">
        <v>46</v>
      </c>
      <c r="D71" s="23" t="str">
        <f>"02084040019"</f>
        <v>02084040019</v>
      </c>
      <c r="E71" s="21">
        <v>314120.64</v>
      </c>
      <c r="F71" s="21">
        <v>355596.48</v>
      </c>
      <c r="G71" s="24">
        <f t="shared" si="1"/>
        <v>669717.12</v>
      </c>
    </row>
    <row r="72" spans="1:9" s="6" customFormat="1" ht="38.25" customHeight="1" x14ac:dyDescent="0.15">
      <c r="A72" s="20">
        <v>69</v>
      </c>
      <c r="B72" s="22" t="s">
        <v>197</v>
      </c>
      <c r="C72" s="23" t="s">
        <v>198</v>
      </c>
      <c r="D72" s="23" t="str">
        <f>"00763460672"</f>
        <v>00763460672</v>
      </c>
      <c r="E72" s="7"/>
      <c r="F72" s="21">
        <v>211045.5</v>
      </c>
      <c r="G72" s="24">
        <f t="shared" si="1"/>
        <v>211045.5</v>
      </c>
    </row>
    <row r="73" spans="1:9" s="6" customFormat="1" ht="38.25" customHeight="1" x14ac:dyDescent="0.15">
      <c r="A73" s="20">
        <v>70</v>
      </c>
      <c r="B73" s="22" t="s">
        <v>121</v>
      </c>
      <c r="C73" s="23" t="s">
        <v>122</v>
      </c>
      <c r="D73" s="23" t="str">
        <f>"02662130604"</f>
        <v>02662130604</v>
      </c>
      <c r="E73" s="21">
        <v>76430.92</v>
      </c>
      <c r="F73" s="21">
        <v>102830.67</v>
      </c>
      <c r="G73" s="24">
        <f t="shared" si="1"/>
        <v>179261.59</v>
      </c>
    </row>
    <row r="74" spans="1:9" s="6" customFormat="1" ht="38.25" customHeight="1" x14ac:dyDescent="0.15">
      <c r="A74" s="20">
        <v>71</v>
      </c>
      <c r="B74" s="22" t="s">
        <v>58</v>
      </c>
      <c r="C74" s="23" t="s">
        <v>59</v>
      </c>
      <c r="D74" s="23" t="str">
        <f>"00929970036"</f>
        <v>00929970036</v>
      </c>
      <c r="E74" s="21">
        <v>105747.37</v>
      </c>
      <c r="F74" s="21">
        <v>114905.68</v>
      </c>
      <c r="G74" s="24">
        <f t="shared" si="1"/>
        <v>220653.05</v>
      </c>
    </row>
    <row r="75" spans="1:9" s="6" customFormat="1" ht="38.25" customHeight="1" x14ac:dyDescent="0.15">
      <c r="A75" s="20">
        <v>72</v>
      </c>
      <c r="B75" s="22" t="s">
        <v>4</v>
      </c>
      <c r="C75" s="23" t="s">
        <v>5</v>
      </c>
      <c r="D75" s="23" t="str">
        <f>"01919860153"</f>
        <v>01919860153</v>
      </c>
      <c r="E75" s="21">
        <v>189863.72</v>
      </c>
      <c r="F75" s="21">
        <v>218506.61</v>
      </c>
      <c r="G75" s="24">
        <f t="shared" si="1"/>
        <v>408370.32999999996</v>
      </c>
      <c r="I75" s="16"/>
    </row>
    <row r="76" spans="1:9" s="6" customFormat="1" ht="42.75" customHeight="1" x14ac:dyDescent="0.15">
      <c r="A76" s="20">
        <v>73</v>
      </c>
      <c r="B76" s="8" t="s">
        <v>190</v>
      </c>
      <c r="C76" s="23" t="s">
        <v>173</v>
      </c>
      <c r="D76" s="23" t="str">
        <f>"07169891004"</f>
        <v>07169891004</v>
      </c>
      <c r="E76" s="21">
        <v>62513.34</v>
      </c>
      <c r="F76" s="21">
        <v>120486.93</v>
      </c>
      <c r="G76" s="24">
        <f t="shared" si="1"/>
        <v>183000.27</v>
      </c>
      <c r="I76" s="15"/>
    </row>
    <row r="77" spans="1:9" s="6" customFormat="1" ht="42.75" customHeight="1" x14ac:dyDescent="0.15">
      <c r="A77" s="20">
        <v>74</v>
      </c>
      <c r="B77" s="8" t="s">
        <v>191</v>
      </c>
      <c r="C77" s="23" t="s">
        <v>176</v>
      </c>
      <c r="D77" s="23" t="str">
        <f>"04583221009"</f>
        <v>04583221009</v>
      </c>
      <c r="E77" s="21">
        <v>320573.14</v>
      </c>
      <c r="F77" s="21">
        <v>641963.80000000005</v>
      </c>
      <c r="G77" s="24">
        <f t="shared" si="1"/>
        <v>962536.94000000006</v>
      </c>
    </row>
    <row r="78" spans="1:9" s="6" customFormat="1" ht="38.25" customHeight="1" x14ac:dyDescent="0.15">
      <c r="A78" s="20">
        <v>75</v>
      </c>
      <c r="B78" s="22" t="s">
        <v>37</v>
      </c>
      <c r="C78" s="23" t="s">
        <v>38</v>
      </c>
      <c r="D78" s="23" t="str">
        <f>"06337090010"</f>
        <v>06337090010</v>
      </c>
      <c r="E78" s="21">
        <v>161910.93</v>
      </c>
      <c r="F78" s="21">
        <v>175168.58</v>
      </c>
      <c r="G78" s="24">
        <f t="shared" si="1"/>
        <v>337079.51</v>
      </c>
    </row>
    <row r="79" spans="1:9" s="6" customFormat="1" ht="38.25" customHeight="1" x14ac:dyDescent="0.15">
      <c r="A79" s="20">
        <v>76</v>
      </c>
      <c r="B79" s="22" t="s">
        <v>109</v>
      </c>
      <c r="C79" s="23" t="s">
        <v>110</v>
      </c>
      <c r="D79" s="23" t="str">
        <f>"01654260049"</f>
        <v>01654260049</v>
      </c>
      <c r="E79" s="21">
        <v>146942.31</v>
      </c>
      <c r="F79" s="21">
        <v>155917.51999999999</v>
      </c>
      <c r="G79" s="24">
        <f t="shared" si="1"/>
        <v>302859.82999999996</v>
      </c>
    </row>
    <row r="80" spans="1:9" s="6" customFormat="1" ht="38.25" customHeight="1" x14ac:dyDescent="0.15">
      <c r="A80" s="20">
        <v>77</v>
      </c>
      <c r="B80" s="22" t="s">
        <v>8</v>
      </c>
      <c r="C80" s="23" t="s">
        <v>9</v>
      </c>
      <c r="D80" s="23" t="str">
        <f>"07677441219"</f>
        <v>07677441219</v>
      </c>
      <c r="E80" s="21">
        <v>246211.54</v>
      </c>
      <c r="F80" s="21">
        <v>263875.24</v>
      </c>
      <c r="G80" s="24">
        <f t="shared" si="1"/>
        <v>510086.78</v>
      </c>
    </row>
    <row r="81" spans="1:7" s="6" customFormat="1" ht="38.25" customHeight="1" x14ac:dyDescent="0.15">
      <c r="A81" s="20">
        <v>78</v>
      </c>
      <c r="B81" s="22" t="s">
        <v>23</v>
      </c>
      <c r="C81" s="23" t="s">
        <v>24</v>
      </c>
      <c r="D81" s="23" t="str">
        <f>"10509590153"</f>
        <v>10509590153</v>
      </c>
      <c r="E81" s="21">
        <v>145623.42000000001</v>
      </c>
      <c r="F81" s="21">
        <v>160154.57999999999</v>
      </c>
      <c r="G81" s="24">
        <f t="shared" si="1"/>
        <v>305778</v>
      </c>
    </row>
    <row r="82" spans="1:7" s="6" customFormat="1" ht="38.25" customHeight="1" x14ac:dyDescent="0.15">
      <c r="A82" s="20">
        <v>79</v>
      </c>
      <c r="B82" s="22" t="s">
        <v>41</v>
      </c>
      <c r="C82" s="23" t="s">
        <v>42</v>
      </c>
      <c r="D82" s="23" t="str">
        <f>"91004810270"</f>
        <v>91004810270</v>
      </c>
      <c r="E82" s="21">
        <v>22919.33</v>
      </c>
      <c r="F82" s="21">
        <v>40941.449999999997</v>
      </c>
      <c r="G82" s="24">
        <f t="shared" si="1"/>
        <v>63860.78</v>
      </c>
    </row>
    <row r="83" spans="1:7" s="6" customFormat="1" ht="38.25" customHeight="1" x14ac:dyDescent="0.15">
      <c r="A83" s="20">
        <v>80</v>
      </c>
      <c r="B83" s="22" t="s">
        <v>129</v>
      </c>
      <c r="C83" s="23" t="s">
        <v>130</v>
      </c>
      <c r="D83" s="23" t="str">
        <f>"06823221004"</f>
        <v>06823221004</v>
      </c>
      <c r="E83" s="21">
        <v>2600223.29</v>
      </c>
      <c r="F83" s="21">
        <v>2806896.68</v>
      </c>
      <c r="G83" s="24">
        <f t="shared" si="1"/>
        <v>5407119.9700000007</v>
      </c>
    </row>
    <row r="84" spans="1:7" s="6" customFormat="1" ht="38.25" customHeight="1" x14ac:dyDescent="0.15">
      <c r="A84" s="20">
        <v>81</v>
      </c>
      <c r="B84" s="22" t="s">
        <v>146</v>
      </c>
      <c r="C84" s="23" t="s">
        <v>147</v>
      </c>
      <c r="D84" s="23" t="str">
        <f>"01328701006"</f>
        <v>01328701006</v>
      </c>
      <c r="E84" s="21">
        <v>146875.73000000001</v>
      </c>
      <c r="F84" s="21">
        <v>209639.26</v>
      </c>
      <c r="G84" s="24">
        <f t="shared" si="1"/>
        <v>356514.99</v>
      </c>
    </row>
    <row r="85" spans="1:7" s="6" customFormat="1" ht="38.25" customHeight="1" x14ac:dyDescent="0.15">
      <c r="A85" s="20">
        <v>82</v>
      </c>
      <c r="B85" s="22" t="s">
        <v>158</v>
      </c>
      <c r="C85" s="23" t="s">
        <v>159</v>
      </c>
      <c r="D85" s="23" t="str">
        <f>"01153210875"</f>
        <v>01153210875</v>
      </c>
      <c r="E85" s="21">
        <v>507915.15</v>
      </c>
      <c r="F85" s="21">
        <v>541492.09</v>
      </c>
      <c r="G85" s="24">
        <f t="shared" si="1"/>
        <v>1049407.24</v>
      </c>
    </row>
    <row r="86" spans="1:7" s="6" customFormat="1" ht="38.25" customHeight="1" x14ac:dyDescent="0.15">
      <c r="A86" s="20">
        <v>83</v>
      </c>
      <c r="B86" s="22" t="s">
        <v>83</v>
      </c>
      <c r="C86" s="23" t="s">
        <v>84</v>
      </c>
      <c r="D86" s="23" t="str">
        <f>"03214840104"</f>
        <v>03214840104</v>
      </c>
      <c r="E86" s="21">
        <v>128031.77</v>
      </c>
      <c r="F86" s="21">
        <v>154402.85999999999</v>
      </c>
      <c r="G86" s="24">
        <f t="shared" si="1"/>
        <v>282434.63</v>
      </c>
    </row>
    <row r="87" spans="1:7" s="6" customFormat="1" ht="38.25" customHeight="1" x14ac:dyDescent="0.15">
      <c r="A87" s="20">
        <v>84</v>
      </c>
      <c r="B87" s="22" t="s">
        <v>199</v>
      </c>
      <c r="C87" s="25" t="s">
        <v>200</v>
      </c>
      <c r="D87" s="23" t="str">
        <f>"06212220013"</f>
        <v>06212220013</v>
      </c>
      <c r="E87" s="7"/>
      <c r="F87" s="21">
        <v>44053.14</v>
      </c>
      <c r="G87" s="21">
        <f t="shared" si="1"/>
        <v>44053.14</v>
      </c>
    </row>
    <row r="88" spans="1:7" s="6" customFormat="1" ht="38.25" customHeight="1" x14ac:dyDescent="0.15">
      <c r="A88" s="20">
        <v>85</v>
      </c>
      <c r="B88" s="22" t="s">
        <v>12</v>
      </c>
      <c r="C88" s="23" t="s">
        <v>13</v>
      </c>
      <c r="D88" s="23" t="str">
        <f>"07754120967"</f>
        <v>07754120967</v>
      </c>
      <c r="E88" s="21">
        <v>26199.73</v>
      </c>
      <c r="F88" s="21">
        <v>48725.46</v>
      </c>
      <c r="G88" s="24">
        <f t="shared" si="1"/>
        <v>74925.19</v>
      </c>
    </row>
    <row r="89" spans="1:7" s="6" customFormat="1" ht="38.25" customHeight="1" x14ac:dyDescent="0.15">
      <c r="A89" s="20">
        <v>86</v>
      </c>
      <c r="B89" s="22" t="s">
        <v>3</v>
      </c>
      <c r="C89" s="23" t="s">
        <v>70</v>
      </c>
      <c r="D89" s="23" t="str">
        <f>"07406411210"</f>
        <v>07406411210</v>
      </c>
      <c r="E89" s="21">
        <v>346702.88</v>
      </c>
      <c r="F89" s="21">
        <v>393285.67</v>
      </c>
      <c r="G89" s="24">
        <f t="shared" si="1"/>
        <v>739988.55</v>
      </c>
    </row>
    <row r="90" spans="1:7" s="6" customFormat="1" ht="38.25" customHeight="1" x14ac:dyDescent="0.15">
      <c r="A90" s="20">
        <v>87</v>
      </c>
      <c r="B90" s="22" t="s">
        <v>29</v>
      </c>
      <c r="C90" s="23" t="s">
        <v>30</v>
      </c>
      <c r="D90" s="23" t="str">
        <f>"01531471207"</f>
        <v>01531471207</v>
      </c>
      <c r="E90" s="21">
        <v>180513.99</v>
      </c>
      <c r="F90" s="21">
        <v>199832.5</v>
      </c>
      <c r="G90" s="24">
        <f t="shared" si="1"/>
        <v>380346.49</v>
      </c>
    </row>
    <row r="91" spans="1:7" s="6" customFormat="1" ht="38.25" customHeight="1" x14ac:dyDescent="0.15">
      <c r="A91" s="20">
        <v>88</v>
      </c>
      <c r="B91" s="8" t="s">
        <v>192</v>
      </c>
      <c r="C91" s="23" t="s">
        <v>175</v>
      </c>
      <c r="D91" s="23" t="str">
        <f>"10091541002"</f>
        <v>10091541002</v>
      </c>
      <c r="E91" s="21">
        <v>366029.69</v>
      </c>
      <c r="F91" s="21">
        <v>569169.56999999995</v>
      </c>
      <c r="G91" s="24">
        <f t="shared" si="1"/>
        <v>935199.26</v>
      </c>
    </row>
    <row r="92" spans="1:7" s="6" customFormat="1" ht="38.25" customHeight="1" x14ac:dyDescent="0.15">
      <c r="A92" s="20">
        <v>89</v>
      </c>
      <c r="B92" s="22" t="s">
        <v>55</v>
      </c>
      <c r="C92" s="23" t="s">
        <v>56</v>
      </c>
      <c r="D92" s="23" t="str">
        <f>"02453160398"</f>
        <v>02453160398</v>
      </c>
      <c r="E92" s="21">
        <v>108069.18</v>
      </c>
      <c r="F92" s="21">
        <v>130276.59</v>
      </c>
      <c r="G92" s="24">
        <f t="shared" si="1"/>
        <v>238345.77</v>
      </c>
    </row>
    <row r="93" spans="1:7" s="6" customFormat="1" ht="38.25" customHeight="1" x14ac:dyDescent="0.15">
      <c r="A93" s="20">
        <v>90</v>
      </c>
      <c r="B93" s="22" t="s">
        <v>127</v>
      </c>
      <c r="C93" s="23" t="s">
        <v>128</v>
      </c>
      <c r="D93" s="23" t="str">
        <f>"08329370012"</f>
        <v>08329370012</v>
      </c>
      <c r="E93" s="21">
        <v>180279.29</v>
      </c>
      <c r="F93" s="21">
        <v>196716.28</v>
      </c>
      <c r="G93" s="24">
        <f t="shared" si="1"/>
        <v>376995.57</v>
      </c>
    </row>
    <row r="94" spans="1:7" s="6" customFormat="1" ht="38.25" customHeight="1" x14ac:dyDescent="0.15">
      <c r="A94" s="20">
        <v>91</v>
      </c>
      <c r="B94" s="22" t="s">
        <v>160</v>
      </c>
      <c r="C94" s="23" t="s">
        <v>161</v>
      </c>
      <c r="D94" s="23" t="str">
        <f>"04028131003"</f>
        <v>04028131003</v>
      </c>
      <c r="E94" s="21">
        <v>41568.51</v>
      </c>
      <c r="F94" s="21">
        <v>56807.59</v>
      </c>
      <c r="G94" s="24">
        <f t="shared" si="1"/>
        <v>98376.1</v>
      </c>
    </row>
    <row r="95" spans="1:7" s="6" customFormat="1" ht="38.25" customHeight="1" x14ac:dyDescent="0.15">
      <c r="A95" s="20">
        <v>92</v>
      </c>
      <c r="B95" s="22" t="s">
        <v>119</v>
      </c>
      <c r="C95" s="23" t="s">
        <v>120</v>
      </c>
      <c r="D95" s="23" t="str">
        <f>"80035330481"</f>
        <v>80035330481</v>
      </c>
      <c r="E95" s="21">
        <v>189826.55</v>
      </c>
      <c r="F95" s="21">
        <v>218965.61</v>
      </c>
      <c r="G95" s="24">
        <f t="shared" si="1"/>
        <v>408792.16</v>
      </c>
    </row>
    <row r="96" spans="1:7" s="6" customFormat="1" ht="38.25" customHeight="1" x14ac:dyDescent="0.15">
      <c r="A96" s="20">
        <v>93</v>
      </c>
      <c r="B96" s="22" t="s">
        <v>168</v>
      </c>
      <c r="C96" s="23" t="s">
        <v>169</v>
      </c>
      <c r="D96" s="23" t="str">
        <f>"02741800235"</f>
        <v>02741800235</v>
      </c>
      <c r="E96" s="21">
        <v>140287.41</v>
      </c>
      <c r="F96" s="21">
        <v>148082.01999999999</v>
      </c>
      <c r="G96" s="24">
        <f t="shared" si="1"/>
        <v>288369.43</v>
      </c>
    </row>
    <row r="97" spans="1:7" s="6" customFormat="1" ht="38.25" customHeight="1" x14ac:dyDescent="0.15">
      <c r="A97" s="20">
        <v>94</v>
      </c>
      <c r="B97" s="8" t="s">
        <v>194</v>
      </c>
      <c r="C97" s="23" t="s">
        <v>179</v>
      </c>
      <c r="D97" s="23" t="str">
        <f>"07495431210"</f>
        <v>07495431210</v>
      </c>
      <c r="E97" s="21">
        <v>32957.279999999999</v>
      </c>
      <c r="F97" s="21">
        <v>46266.080000000002</v>
      </c>
      <c r="G97" s="24">
        <f t="shared" si="1"/>
        <v>79223.360000000001</v>
      </c>
    </row>
    <row r="98" spans="1:7" s="6" customFormat="1" ht="38.25" customHeight="1" x14ac:dyDescent="0.15">
      <c r="A98" s="20">
        <v>95</v>
      </c>
      <c r="B98" s="22" t="s">
        <v>60</v>
      </c>
      <c r="C98" s="23" t="s">
        <v>61</v>
      </c>
      <c r="D98" s="23" t="str">
        <f>"01304200320"</f>
        <v>01304200320</v>
      </c>
      <c r="E98" s="21">
        <v>22278.240000000002</v>
      </c>
      <c r="F98" s="21">
        <v>48176.480000000003</v>
      </c>
      <c r="G98" s="24">
        <f t="shared" si="1"/>
        <v>70454.720000000001</v>
      </c>
    </row>
    <row r="99" spans="1:7" s="6" customFormat="1" ht="38.25" customHeight="1" x14ac:dyDescent="0.15">
      <c r="A99" s="20">
        <v>96</v>
      </c>
      <c r="B99" s="22" t="s">
        <v>143</v>
      </c>
      <c r="C99" s="23" t="s">
        <v>144</v>
      </c>
      <c r="D99" s="23" t="str">
        <f>"00199960220"</f>
        <v>00199960220</v>
      </c>
      <c r="E99" s="21">
        <v>149104.23000000001</v>
      </c>
      <c r="F99" s="18">
        <v>210939.77</v>
      </c>
      <c r="G99" s="24">
        <f t="shared" si="1"/>
        <v>360044</v>
      </c>
    </row>
    <row r="100" spans="1:7" s="6" customFormat="1" ht="38.25" customHeight="1" x14ac:dyDescent="0.15">
      <c r="A100" s="20">
        <v>97</v>
      </c>
      <c r="B100" s="22" t="s">
        <v>87</v>
      </c>
      <c r="C100" s="23" t="s">
        <v>88</v>
      </c>
      <c r="D100" s="23" t="str">
        <f>"91003490314"</f>
        <v>91003490314</v>
      </c>
      <c r="E100" s="21">
        <v>32789.699999999997</v>
      </c>
      <c r="F100" s="21">
        <v>35734.879999999997</v>
      </c>
      <c r="G100" s="24">
        <f t="shared" si="1"/>
        <v>68524.579999999987</v>
      </c>
    </row>
    <row r="101" spans="1:7" s="6" customFormat="1" ht="38.25" customHeight="1" x14ac:dyDescent="0.15">
      <c r="A101" s="20">
        <v>98</v>
      </c>
      <c r="B101" s="8" t="s">
        <v>195</v>
      </c>
      <c r="C101" s="23" t="s">
        <v>177</v>
      </c>
      <c r="D101" s="23" t="str">
        <f>"07697721210"</f>
        <v>07697721210</v>
      </c>
      <c r="E101" s="7"/>
      <c r="F101" s="21">
        <v>40714.86</v>
      </c>
      <c r="G101" s="24">
        <f t="shared" si="1"/>
        <v>40714.86</v>
      </c>
    </row>
    <row r="102" spans="1:7" s="6" customFormat="1" ht="38.25" customHeight="1" x14ac:dyDescent="0.15">
      <c r="A102" s="20">
        <v>99</v>
      </c>
      <c r="B102" s="22" t="s">
        <v>148</v>
      </c>
      <c r="C102" s="23" t="s">
        <v>149</v>
      </c>
      <c r="D102" s="23" t="str">
        <f>"00670960079"</f>
        <v>00670960079</v>
      </c>
      <c r="E102" s="21">
        <v>43187.88</v>
      </c>
      <c r="F102" s="21">
        <v>79305.009999999995</v>
      </c>
      <c r="G102" s="24">
        <f t="shared" si="1"/>
        <v>122492.88999999998</v>
      </c>
    </row>
    <row r="103" spans="1:7" ht="29.25" customHeight="1" x14ac:dyDescent="0.25">
      <c r="B103" s="11"/>
      <c r="E103" s="12"/>
      <c r="F103" s="12"/>
      <c r="G103" s="12"/>
    </row>
    <row r="104" spans="1:7" x14ac:dyDescent="0.25">
      <c r="B104" s="11"/>
    </row>
    <row r="105" spans="1:7" x14ac:dyDescent="0.25">
      <c r="B105" s="17"/>
    </row>
    <row r="106" spans="1:7" x14ac:dyDescent="0.25">
      <c r="B106" s="11"/>
      <c r="F106" s="13"/>
      <c r="G106" s="14"/>
    </row>
    <row r="107" spans="1:7" x14ac:dyDescent="0.25">
      <c r="B107" s="17"/>
      <c r="C107" s="17"/>
    </row>
    <row r="108" spans="1:7" x14ac:dyDescent="0.25">
      <c r="B108" s="11"/>
      <c r="E108" s="13"/>
    </row>
    <row r="109" spans="1:7" x14ac:dyDescent="0.25">
      <c r="B109" s="11"/>
    </row>
    <row r="110" spans="1:7" x14ac:dyDescent="0.25">
      <c r="B110" s="17"/>
      <c r="C110" s="17"/>
    </row>
    <row r="111" spans="1:7" x14ac:dyDescent="0.25">
      <c r="B111" s="11"/>
    </row>
    <row r="112" spans="1:7" x14ac:dyDescent="0.25">
      <c r="B112" s="11"/>
    </row>
    <row r="113" spans="2:2" x14ac:dyDescent="0.25">
      <c r="B113" s="11"/>
    </row>
    <row r="114" spans="2:2" x14ac:dyDescent="0.25">
      <c r="B114" s="11"/>
    </row>
    <row r="115" spans="2:2" x14ac:dyDescent="0.25">
      <c r="B115" s="11"/>
    </row>
    <row r="116" spans="2:2" x14ac:dyDescent="0.25">
      <c r="B116" s="11"/>
    </row>
    <row r="117" spans="2:2" x14ac:dyDescent="0.25">
      <c r="B117" s="11"/>
    </row>
    <row r="118" spans="2:2" x14ac:dyDescent="0.25">
      <c r="B118" s="11"/>
    </row>
    <row r="119" spans="2:2" x14ac:dyDescent="0.25">
      <c r="B119" s="11"/>
    </row>
    <row r="120" spans="2:2" x14ac:dyDescent="0.25">
      <c r="B120" s="11"/>
    </row>
    <row r="121" spans="2:2" x14ac:dyDescent="0.25">
      <c r="B121" s="11"/>
    </row>
    <row r="122" spans="2:2" x14ac:dyDescent="0.25">
      <c r="B122" s="11"/>
    </row>
    <row r="123" spans="2:2" x14ac:dyDescent="0.25">
      <c r="B123" s="11"/>
    </row>
    <row r="124" spans="2:2" x14ac:dyDescent="0.25">
      <c r="B124" s="11"/>
    </row>
    <row r="125" spans="2:2" x14ac:dyDescent="0.25">
      <c r="B125" s="11"/>
    </row>
    <row r="126" spans="2:2" x14ac:dyDescent="0.25">
      <c r="B126" s="11"/>
    </row>
    <row r="127" spans="2:2" x14ac:dyDescent="0.25">
      <c r="B127" s="11"/>
    </row>
    <row r="128" spans="2:2" x14ac:dyDescent="0.25">
      <c r="B128" s="11"/>
    </row>
    <row r="129" spans="2:2" x14ac:dyDescent="0.25">
      <c r="B129" s="11"/>
    </row>
    <row r="130" spans="2:2" x14ac:dyDescent="0.25">
      <c r="B130" s="11"/>
    </row>
  </sheetData>
  <mergeCells count="2">
    <mergeCell ref="A1:G1"/>
    <mergeCell ref="A2:G2"/>
  </mergeCells>
  <printOptions horizontalCentered="1"/>
  <pageMargins left="0.11811023622047245" right="0.11811023622047245" top="0.35433070866141736" bottom="0.35433070866141736" header="0" footer="0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 b c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Facco Adriano</dc:creator>
  <cp:lastModifiedBy>Sbrescia Rosario</cp:lastModifiedBy>
  <cp:lastPrinted>2020-12-21T13:39:43Z</cp:lastPrinted>
  <dcterms:created xsi:type="dcterms:W3CDTF">2020-12-21T09:54:12Z</dcterms:created>
  <dcterms:modified xsi:type="dcterms:W3CDTF">2021-03-22T14:54:00Z</dcterms:modified>
</cp:coreProperties>
</file>